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662" activeTab="4"/>
  </bookViews>
  <sheets>
    <sheet name="SAŽETAK" sheetId="1" r:id="rId1"/>
    <sheet name="RAČUN PRIHODA I RASHODA" sheetId="2" r:id="rId2"/>
    <sheet name="Rashodi prema funkcijskoj klasi" sheetId="3" r:id="rId3"/>
    <sheet name="Račun financiranja" sheetId="4" r:id="rId4"/>
    <sheet name="POSEBNI DIO" sheetId="5" r:id="rId5"/>
  </sheets>
  <definedNames/>
  <calcPr fullCalcOnLoad="1"/>
</workbook>
</file>

<file path=xl/sharedStrings.xml><?xml version="1.0" encoding="utf-8"?>
<sst xmlns="http://schemas.openxmlformats.org/spreadsheetml/2006/main" count="410" uniqueCount="129">
  <si>
    <t>Pozicija</t>
  </si>
  <si>
    <t>Šifra</t>
  </si>
  <si>
    <t>Naziv</t>
  </si>
  <si>
    <t>SVEUKUPNO PRIHODI</t>
  </si>
  <si>
    <t xml:space="preserve"> 6</t>
  </si>
  <si>
    <t>Prihodi poslovanja</t>
  </si>
  <si>
    <t xml:space="preserve"> 63</t>
  </si>
  <si>
    <t>Pomoći iz inozemstva i od subjekata unutar općeg proračuna</t>
  </si>
  <si>
    <t>Izvor 5.2.</t>
  </si>
  <si>
    <t>POMOĆI IZ DRUGIH PRORAČUNA</t>
  </si>
  <si>
    <t>Izvor 5.6.</t>
  </si>
  <si>
    <t>POMOĆI TEMELJEM PRIJENOSA EU SREDSTAVA</t>
  </si>
  <si>
    <t xml:space="preserve"> 64</t>
  </si>
  <si>
    <t>Prihodi od imovine</t>
  </si>
  <si>
    <t>Izvor 3.1.</t>
  </si>
  <si>
    <t>VLASTITI PRIHODI</t>
  </si>
  <si>
    <t xml:space="preserve"> 65</t>
  </si>
  <si>
    <t>Prihodi od upravnih i administrativnih pristojbi, pristojbi po posebnim propisima i naknada</t>
  </si>
  <si>
    <t>Izvor 4.3.</t>
  </si>
  <si>
    <t>OSTALI PRIHODI ZA POSEBNE NAMJENE</t>
  </si>
  <si>
    <t xml:space="preserve"> 66</t>
  </si>
  <si>
    <t>Prihodi od prodaje proizvoda i robe te pruženih usluga, prihodi od donacija i povrati po protestira</t>
  </si>
  <si>
    <t>Izvor 6.1.</t>
  </si>
  <si>
    <t>DONACIJE</t>
  </si>
  <si>
    <t>SVEUKUPNO RASHODI</t>
  </si>
  <si>
    <t xml:space="preserve"> 3</t>
  </si>
  <si>
    <t>Rashodi poslovanja</t>
  </si>
  <si>
    <t xml:space="preserve"> 31</t>
  </si>
  <si>
    <t>Rashodi za zaposlene</t>
  </si>
  <si>
    <t>Izvor 1.1.</t>
  </si>
  <si>
    <t>OPĆI PRIHODI I PRIMICI</t>
  </si>
  <si>
    <t xml:space="preserve"> 32</t>
  </si>
  <si>
    <t>Materijalni rashodi</t>
  </si>
  <si>
    <t>Izvor 1.2.</t>
  </si>
  <si>
    <t>OPĆI PRIHODI I PRIMICI-DECENTRALIZIRANA SREDSTVA</t>
  </si>
  <si>
    <t xml:space="preserve"> 34</t>
  </si>
  <si>
    <t>Financijski rashodi</t>
  </si>
  <si>
    <t xml:space="preserve"> 37</t>
  </si>
  <si>
    <t>Naknade građanima i kućanstvima na temelju osiguranja i druge naknade</t>
  </si>
  <si>
    <t xml:space="preserve"> 4</t>
  </si>
  <si>
    <t>Rashodi za nabavu nefinancijske imovine</t>
  </si>
  <si>
    <t xml:space="preserve"> 42</t>
  </si>
  <si>
    <t>Rashodi za nabavu proizvedene dugotrajne imovine</t>
  </si>
  <si>
    <t xml:space="preserve">FINANCIJSKI PLAN PRORAČUNSKOG KORISNIKA JEDINICE LOKALNE I PODRUČNE (REGIONALNE) SAMOUPRAVE </t>
  </si>
  <si>
    <t>I. OPĆI DIO</t>
  </si>
  <si>
    <t xml:space="preserve">A. RAČUN PRIHODA I RASHODA </t>
  </si>
  <si>
    <t>PRIHODI POSLOVANJA</t>
  </si>
  <si>
    <t>Plan 2022.</t>
  </si>
  <si>
    <t>Izvršenje 2021.</t>
  </si>
  <si>
    <t>RASHODI POSLOVANJA</t>
  </si>
  <si>
    <t xml:space="preserve">   PRIHODI POSLOVANJA</t>
  </si>
  <si>
    <t>FINANCIJSKI PLAN PRORAČUNSKOG KORISNIKA JEDINICE LOKALNE I PODRUČNE (REGIONALNE) SAMOUPRAVE 
ZA 2023. I PROJEKCIJA ZA 2024. I 2025. GODINU</t>
  </si>
  <si>
    <t>A) SAŽETAK RAČUNA PRIHODA I RASHODA</t>
  </si>
  <si>
    <t>EUR/KN*</t>
  </si>
  <si>
    <t>Izvršenje 2021. (kn)</t>
  </si>
  <si>
    <t>Plan 2022. (kn)</t>
  </si>
  <si>
    <t>Plan za 2023.</t>
  </si>
  <si>
    <t>Projekcija 
za 2024.</t>
  </si>
  <si>
    <t>Projekcija 
za 2025.</t>
  </si>
  <si>
    <t>PRIHODI UKUPNO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</si>
  <si>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</si>
  <si>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</si>
  <si>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</si>
  <si>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</si>
  <si>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</si>
  <si>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</si>
  <si>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</si>
  <si>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</si>
  <si>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</si>
  <si>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</si>
  <si>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</si>
  <si>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</si>
  <si>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</si>
  <si>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 val="single"/>
        <sz val="9"/>
        <color indexed="8"/>
        <rFont val="Arial"/>
        <family val="2"/>
      </rPr>
      <t>u kunama i u eurima</t>
    </r>
    <r>
      <rPr>
        <b/>
        <i/>
        <sz val="9"/>
        <color indexed="8"/>
        <rFont val="Arial"/>
        <family val="2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</si>
  <si>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</si>
  <si>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</si>
  <si>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II. POSEBNI DIO</t>
  </si>
  <si>
    <t>RASHODI PREMA FUNKCIJSKOJ KLASIFIKACIJI</t>
  </si>
  <si>
    <t>BROJČANA OZNAKA I NAZIV</t>
  </si>
  <si>
    <t>UKUPNI RASHODI</t>
  </si>
  <si>
    <t>09 OBRAZOVANJE</t>
  </si>
  <si>
    <t>B. RAČUN FINANCIRANJA</t>
  </si>
  <si>
    <t>Razred</t>
  </si>
  <si>
    <t>Skupina</t>
  </si>
  <si>
    <t>Izvor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</si>
  <si>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</si>
  <si>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</si>
  <si>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</si>
  <si>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</si>
  <si>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</si>
  <si>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</si>
  <si>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Vlastiti prihodi</t>
  </si>
  <si>
    <t>Aktivnost A023109A310901</t>
  </si>
  <si>
    <t>REDOVNA DJELATNOST PRORAČUNSKIH KORISNIKA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</si>
  <si>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</si>
  <si>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</si>
  <si>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</si>
  <si>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</si>
  <si>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</si>
  <si>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</si>
  <si>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</si>
  <si>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</si>
  <si>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</si>
  <si>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</si>
  <si>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</si>
  <si>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</si>
  <si>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</si>
  <si>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</si>
  <si>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A023109A310909</t>
  </si>
  <si>
    <t>POMOĆNICI U NASTAVI, STRUČNI I KOMUNIKACIJSKI POSREDNICI KAO POTPORA INKL. OBRAZOVANJU FAZA III</t>
  </si>
  <si>
    <t>Aktivnost A023109K310901</t>
  </si>
  <si>
    <t>ODRŽAVANJE I OPREMANJE OSNOVNIH ŠKOLA</t>
  </si>
  <si>
    <t>Aktivnost A023109T310902</t>
  </si>
  <si>
    <t>ŠKOLSKA SHEMA VOĆE, POVRĆE I MLIJEČNI PROIZVODI</t>
  </si>
  <si>
    <t>Aktivnost A023109T310903</t>
  </si>
  <si>
    <t>SUFINANCIRANJE PROJEKATA PRIJAVLJENIH NA NATJEČAJE EUROPSKIH FONDOVA ILI PARTNERSTVA ZA EU FONDOVE</t>
  </si>
  <si>
    <t>Aktivnost A023109T310904</t>
  </si>
  <si>
    <t>POMOĆNICI U NASTAVI, STRUČNI I KOMUNIKACIJSKI POSREDNICI KAO POTPORA INKL. OBRAZOVANJU FAZA IV</t>
  </si>
  <si>
    <t>Aktivnost A023109T310905</t>
  </si>
  <si>
    <t>POMOĆNICI U NASTAVI/STRUČNI KOMUNIKACIJSKI POSREDNICI KAO POTPORA INKLUZIVNOM OBRAZOVANJU - FAZA V</t>
  </si>
  <si>
    <t>Projekcija 2024.</t>
  </si>
  <si>
    <t>Projekcija 2025.</t>
  </si>
  <si>
    <t>Plan 2023.</t>
  </si>
  <si>
    <t>Projekcija za 2024.</t>
  </si>
  <si>
    <t>Projekcija za 2025.</t>
  </si>
  <si>
    <t>Prihodi iz nadležnog proračuna za financ. redovne djelatnosti</t>
  </si>
  <si>
    <t>Program A023109</t>
  </si>
  <si>
    <t>DJELATNOST USTANOVA OSNOVNOG ŠKOLSTVA</t>
  </si>
  <si>
    <t>Projekcija 2024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</si>
</sst>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41A]d\.\ mmmm\ yyyy\."/>
    <numFmt numFmtId="189" formatCode="#,##0.00\ &quot;kn&quot;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1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13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0" fontId="4" fillId="34" borderId="12" xfId="0" applyFont="1" applyFill="1" applyBorder="1" applyAlignment="1" applyProtection="1">
      <alignment vertical="top" wrapText="1" readingOrder="1"/>
      <protection locked="0"/>
    </xf>
    <xf numFmtId="0" fontId="5" fillId="35" borderId="13" xfId="0" applyFont="1" applyFill="1" applyBorder="1" applyAlignment="1" applyProtection="1">
      <alignment vertical="top" wrapText="1" readingOrder="1"/>
      <protection locked="0"/>
    </xf>
    <xf numFmtId="0" fontId="5" fillId="35" borderId="14" xfId="0" applyFont="1" applyFill="1" applyBorder="1" applyAlignment="1" applyProtection="1">
      <alignment vertical="top" wrapText="1" readingOrder="1"/>
      <protection locked="0"/>
    </xf>
    <xf numFmtId="0" fontId="0" fillId="36" borderId="14" xfId="0" applyFill="1" applyBorder="1" applyAlignment="1">
      <alignment/>
    </xf>
    <xf numFmtId="0" fontId="5" fillId="35" borderId="15" xfId="0" applyFont="1" applyFill="1" applyBorder="1" applyAlignment="1" applyProtection="1">
      <alignment vertical="top" wrapText="1" readingOrder="1"/>
      <protection locked="0"/>
    </xf>
    <xf numFmtId="0" fontId="5" fillId="35" borderId="16" xfId="0" applyFont="1" applyFill="1" applyBorder="1" applyAlignment="1" applyProtection="1">
      <alignment vertical="top" wrapText="1" readingOrder="1"/>
      <protection locked="0"/>
    </xf>
    <xf numFmtId="0" fontId="0" fillId="36" borderId="16" xfId="0" applyFill="1" applyBorder="1" applyAlignment="1">
      <alignment/>
    </xf>
    <xf numFmtId="0" fontId="9" fillId="37" borderId="10" xfId="0" applyFont="1" applyFill="1" applyBorder="1" applyAlignment="1" applyProtection="1">
      <alignment vertical="center" wrapText="1" readingOrder="1"/>
      <protection locked="0"/>
    </xf>
    <xf numFmtId="0" fontId="4" fillId="34" borderId="17" xfId="0" applyFont="1" applyFill="1" applyBorder="1" applyAlignment="1" applyProtection="1">
      <alignment vertical="top" wrapText="1" readingOrder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58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right" vertical="center"/>
    </xf>
    <xf numFmtId="0" fontId="2" fillId="0" borderId="18" xfId="0" applyFont="1" applyBorder="1" applyAlignment="1" quotePrefix="1">
      <alignment horizontal="left" wrapText="1"/>
    </xf>
    <xf numFmtId="0" fontId="2" fillId="0" borderId="19" xfId="0" applyFont="1" applyBorder="1" applyAlignment="1" quotePrefix="1">
      <alignment horizontal="left" wrapText="1"/>
    </xf>
    <xf numFmtId="0" fontId="2" fillId="0" borderId="19" xfId="0" applyFont="1" applyBorder="1" applyAlignment="1" quotePrefix="1">
      <alignment horizontal="center" wrapText="1"/>
    </xf>
    <xf numFmtId="0" fontId="2" fillId="0" borderId="19" xfId="0" applyNumberFormat="1" applyFont="1" applyFill="1" applyBorder="1" applyAlignment="1" applyProtection="1" quotePrefix="1">
      <alignment horizontal="left"/>
      <protection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38" borderId="19" xfId="0" applyNumberFormat="1" applyFont="1" applyFill="1" applyBorder="1" applyAlignment="1" applyProtection="1">
      <alignment horizontal="left" vertical="center" wrapText="1"/>
      <protection/>
    </xf>
    <xf numFmtId="3" fontId="2" fillId="38" borderId="18" xfId="0" applyNumberFormat="1" applyFont="1" applyFill="1" applyBorder="1" applyAlignment="1" quotePrefix="1">
      <alignment horizontal="right"/>
    </xf>
    <xf numFmtId="3" fontId="2" fillId="38" borderId="10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38" borderId="20" xfId="0" applyNumberFormat="1" applyFont="1" applyFill="1" applyBorder="1" applyAlignment="1" applyProtection="1">
      <alignment horizontal="center" vertical="center" wrapText="1"/>
      <protection/>
    </xf>
    <xf numFmtId="0" fontId="2" fillId="38" borderId="10" xfId="0" applyNumberFormat="1" applyFont="1" applyFill="1" applyBorder="1" applyAlignment="1" applyProtection="1">
      <alignment horizontal="center" vertical="center" wrapText="1"/>
      <protection/>
    </xf>
    <xf numFmtId="3" fontId="1" fillId="36" borderId="20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 applyProtection="1">
      <alignment horizontal="right" wrapText="1"/>
      <protection/>
    </xf>
    <xf numFmtId="0" fontId="6" fillId="36" borderId="10" xfId="0" applyNumberFormat="1" applyFont="1" applyFill="1" applyBorder="1" applyAlignment="1" applyProtection="1">
      <alignment horizontal="left" vertical="center" wrapText="1"/>
      <protection/>
    </xf>
    <xf numFmtId="0" fontId="17" fillId="36" borderId="10" xfId="0" applyFont="1" applyFill="1" applyBorder="1" applyAlignment="1" quotePrefix="1">
      <alignment horizontal="left" vertical="center" wrapText="1"/>
    </xf>
    <xf numFmtId="0" fontId="0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quotePrefix="1">
      <alignment horizontal="left" vertical="center"/>
    </xf>
    <xf numFmtId="0" fontId="17" fillId="36" borderId="10" xfId="0" applyFont="1" applyFill="1" applyBorder="1" applyAlignment="1" quotePrefix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NumberFormat="1" applyFont="1" applyFill="1" applyBorder="1" applyAlignment="1" applyProtection="1">
      <alignment horizontal="left" vertical="center"/>
      <protection/>
    </xf>
    <xf numFmtId="0" fontId="6" fillId="36" borderId="10" xfId="0" applyNumberFormat="1" applyFont="1" applyFill="1" applyBorder="1" applyAlignment="1" applyProtection="1">
      <alignment vertical="center" wrapText="1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3" fontId="2" fillId="38" borderId="10" xfId="0" applyNumberFormat="1" applyFont="1" applyFill="1" applyBorder="1" applyAlignment="1">
      <alignment horizontal="right"/>
    </xf>
    <xf numFmtId="0" fontId="6" fillId="38" borderId="18" xfId="0" applyFont="1" applyFill="1" applyBorder="1" applyAlignment="1">
      <alignment horizontal="left" vertical="center"/>
    </xf>
    <xf numFmtId="0" fontId="0" fillId="38" borderId="19" xfId="0" applyNumberFormat="1" applyFont="1" applyFill="1" applyBorder="1" applyAlignment="1" applyProtection="1">
      <alignment vertical="center"/>
      <protection/>
    </xf>
    <xf numFmtId="0" fontId="0" fillId="38" borderId="10" xfId="0" applyNumberFormat="1" applyFont="1" applyFill="1" applyBorder="1" applyAlignment="1" applyProtection="1">
      <alignment vertical="center" wrapText="1"/>
      <protection/>
    </xf>
    <xf numFmtId="0" fontId="0" fillId="38" borderId="19" xfId="0" applyNumberFormat="1" applyFont="1" applyFill="1" applyBorder="1" applyAlignment="1" applyProtection="1">
      <alignment vertical="center" wrapText="1"/>
      <protection/>
    </xf>
    <xf numFmtId="0" fontId="5" fillId="39" borderId="10" xfId="0" applyFont="1" applyFill="1" applyBorder="1" applyAlignment="1" applyProtection="1">
      <alignment vertical="top" wrapText="1" readingOrder="1"/>
      <protection locked="0"/>
    </xf>
    <xf numFmtId="0" fontId="6" fillId="38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5" fillId="39" borderId="13" xfId="0" applyFont="1" applyFill="1" applyBorder="1" applyAlignment="1" applyProtection="1">
      <alignment vertical="top" wrapText="1" readingOrder="1"/>
      <protection locked="0"/>
    </xf>
    <xf numFmtId="0" fontId="0" fillId="36" borderId="14" xfId="0" applyNumberFormat="1" applyFill="1" applyBorder="1" applyAlignment="1">
      <alignment/>
    </xf>
    <xf numFmtId="0" fontId="0" fillId="36" borderId="2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9" fillId="3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5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5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6" borderId="16" xfId="0" applyNumberFormat="1" applyFill="1" applyBorder="1" applyAlignment="1">
      <alignment/>
    </xf>
    <xf numFmtId="0" fontId="0" fillId="36" borderId="22" xfId="0" applyNumberFormat="1" applyFill="1" applyBorder="1" applyAlignment="1">
      <alignment/>
    </xf>
    <xf numFmtId="0" fontId="18" fillId="33" borderId="10" xfId="0" applyFont="1" applyFill="1" applyBorder="1" applyAlignment="1" applyProtection="1">
      <alignment vertical="top" wrapText="1" readingOrder="1"/>
      <protection locked="0"/>
    </xf>
    <xf numFmtId="0" fontId="18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9" borderId="10" xfId="0" applyFont="1" applyFill="1" applyBorder="1" applyAlignment="1" applyProtection="1">
      <alignment vertical="top" wrapText="1" readingOrder="1"/>
      <protection locked="0"/>
    </xf>
    <xf numFmtId="0" fontId="18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5" borderId="10" xfId="0" applyFont="1" applyFill="1" applyBorder="1" applyAlignment="1" applyProtection="1">
      <alignment horizontal="left" vertical="top" wrapText="1" readingOrder="1"/>
      <protection locked="0"/>
    </xf>
    <xf numFmtId="0" fontId="18" fillId="35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5" borderId="21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5" borderId="2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6" borderId="21" xfId="0" applyNumberFormat="1" applyFont="1" applyFill="1" applyBorder="1" applyAlignment="1">
      <alignment/>
    </xf>
    <xf numFmtId="0" fontId="18" fillId="39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9" borderId="21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9" borderId="2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8" borderId="21" xfId="0" applyNumberFormat="1" applyFont="1" applyFill="1" applyBorder="1" applyAlignment="1">
      <alignment/>
    </xf>
    <xf numFmtId="0" fontId="18" fillId="39" borderId="18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9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8" borderId="20" xfId="0" applyNumberFormat="1" applyFont="1" applyFill="1" applyBorder="1" applyAlignment="1">
      <alignment/>
    </xf>
    <xf numFmtId="0" fontId="19" fillId="34" borderId="12" xfId="0" applyFont="1" applyFill="1" applyBorder="1" applyAlignment="1" applyProtection="1">
      <alignment vertical="top" wrapText="1" readingOrder="1"/>
      <protection locked="0"/>
    </xf>
    <xf numFmtId="0" fontId="19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34" borderId="0" xfId="0" applyFont="1" applyFill="1" applyBorder="1" applyAlignment="1" applyProtection="1">
      <alignment vertical="top" wrapText="1" readingOrder="1"/>
      <protection locked="0"/>
    </xf>
    <xf numFmtId="0" fontId="19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6" borderId="10" xfId="0" applyNumberFormat="1" applyFont="1" applyFill="1" applyBorder="1" applyAlignment="1">
      <alignment horizontal="right"/>
    </xf>
    <xf numFmtId="0" fontId="1" fillId="36" borderId="10" xfId="0" applyNumberFormat="1" applyFont="1" applyFill="1" applyBorder="1" applyAlignment="1">
      <alignment horizontal="right"/>
    </xf>
    <xf numFmtId="2" fontId="2" fillId="36" borderId="20" xfId="0" applyNumberFormat="1" applyFont="1" applyFill="1" applyBorder="1" applyAlignment="1">
      <alignment horizontal="right"/>
    </xf>
    <xf numFmtId="2" fontId="1" fillId="36" borderId="20" xfId="0" applyNumberFormat="1" applyFont="1" applyFill="1" applyBorder="1" applyAlignment="1">
      <alignment horizontal="right"/>
    </xf>
    <xf numFmtId="0" fontId="3" fillId="0" borderId="17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185" fontId="1" fillId="0" borderId="0" xfId="0" applyNumberFormat="1" applyFont="1" applyBorder="1" applyAlignment="1" applyProtection="1">
      <alignment horizontal="left" vertical="top" wrapText="1" readingOrder="1"/>
      <protection locked="0"/>
    </xf>
    <xf numFmtId="0" fontId="1" fillId="0" borderId="0" xfId="0" applyNumberFormat="1" applyFont="1" applyBorder="1" applyAlignment="1" applyProtection="1">
      <alignment vertical="top" wrapText="1" readingOrder="1"/>
      <protection locked="0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readingOrder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5" fillId="35" borderId="0" xfId="0" applyFont="1" applyFill="1" applyBorder="1" applyAlignment="1" applyProtection="1">
      <alignment vertical="top" wrapText="1" readingOrder="1"/>
      <protection locked="0"/>
    </xf>
    <xf numFmtId="0" fontId="0" fillId="36" borderId="0" xfId="0" applyFill="1" applyBorder="1" applyAlignment="1">
      <alignment/>
    </xf>
    <xf numFmtId="0" fontId="5" fillId="35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6" borderId="0" xfId="0" applyNumberFormat="1" applyFill="1" applyBorder="1" applyAlignment="1">
      <alignment/>
    </xf>
    <xf numFmtId="0" fontId="0" fillId="36" borderId="11" xfId="0" applyNumberFormat="1" applyFill="1" applyBorder="1" applyAlignment="1">
      <alignment/>
    </xf>
    <xf numFmtId="0" fontId="18" fillId="39" borderId="10" xfId="0" applyFont="1" applyFill="1" applyBorder="1" applyAlignment="1" applyProtection="1">
      <alignment vertical="top" wrapText="1" readingOrder="1"/>
      <protection locked="0"/>
    </xf>
    <xf numFmtId="0" fontId="18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9" fillId="37" borderId="10" xfId="0" applyNumberFormat="1" applyFont="1" applyFill="1" applyBorder="1" applyAlignment="1" applyProtection="1">
      <alignment horizontal="center" vertical="center" wrapText="1" readingOrder="1"/>
      <protection locked="0"/>
    </xf>
    <xf numFmtId="2" fontId="19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2" fontId="18" fillId="33" borderId="18" xfId="0" applyNumberFormat="1" applyFont="1" applyFill="1" applyBorder="1" applyAlignment="1" applyProtection="1">
      <alignment horizontal="right" vertical="top" wrapText="1" readingOrder="1"/>
      <protection locked="0"/>
    </xf>
    <xf numFmtId="2" fontId="18" fillId="39" borderId="18" xfId="0" applyNumberFormat="1" applyFont="1" applyFill="1" applyBorder="1" applyAlignment="1" applyProtection="1">
      <alignment horizontal="right" vertical="top" wrapText="1" readingOrder="1"/>
      <protection locked="0"/>
    </xf>
    <xf numFmtId="2" fontId="18" fillId="35" borderId="13" xfId="0" applyNumberFormat="1" applyFont="1" applyFill="1" applyBorder="1" applyAlignment="1" applyProtection="1">
      <alignment horizontal="right" vertical="top" wrapText="1" readingOrder="1"/>
      <protection locked="0"/>
    </xf>
    <xf numFmtId="2" fontId="18" fillId="39" borderId="13" xfId="0" applyNumberFormat="1" applyFont="1" applyFill="1" applyBorder="1" applyAlignment="1" applyProtection="1">
      <alignment horizontal="right" vertical="top" wrapText="1" readingOrder="1"/>
      <protection locked="0"/>
    </xf>
    <xf numFmtId="2" fontId="5" fillId="35" borderId="14" xfId="0" applyNumberFormat="1" applyFont="1" applyFill="1" applyBorder="1" applyAlignment="1" applyProtection="1">
      <alignment horizontal="right" vertical="top" wrapText="1" readingOrder="1"/>
      <protection locked="0"/>
    </xf>
    <xf numFmtId="2" fontId="5" fillId="35" borderId="16" xfId="0" applyNumberFormat="1" applyFont="1" applyFill="1" applyBorder="1" applyAlignment="1" applyProtection="1">
      <alignment horizontal="right" vertical="top" wrapText="1" readingOrder="1"/>
      <protection locked="0"/>
    </xf>
    <xf numFmtId="2" fontId="19" fillId="34" borderId="15" xfId="0" applyNumberFormat="1" applyFont="1" applyFill="1" applyBorder="1" applyAlignment="1" applyProtection="1">
      <alignment horizontal="right" vertical="top" wrapText="1" readingOrder="1"/>
      <protection locked="0"/>
    </xf>
    <xf numFmtId="2" fontId="0" fillId="0" borderId="0" xfId="0" applyNumberFormat="1" applyAlignment="1">
      <alignment/>
    </xf>
    <xf numFmtId="0" fontId="2" fillId="0" borderId="17" xfId="0" applyNumberFormat="1" applyFont="1" applyFill="1" applyBorder="1" applyAlignment="1">
      <alignment horizontal="right"/>
    </xf>
    <xf numFmtId="0" fontId="2" fillId="38" borderId="18" xfId="0" applyNumberFormat="1" applyFont="1" applyFill="1" applyBorder="1" applyAlignment="1" quotePrefix="1">
      <alignment horizontal="right"/>
    </xf>
    <xf numFmtId="0" fontId="2" fillId="0" borderId="10" xfId="0" applyNumberFormat="1" applyFont="1" applyBorder="1" applyAlignment="1">
      <alignment horizontal="right"/>
    </xf>
    <xf numFmtId="0" fontId="5" fillId="35" borderId="10" xfId="0" applyFont="1" applyFill="1" applyBorder="1" applyAlignment="1" applyProtection="1">
      <alignment vertical="top" wrapText="1" readingOrder="1"/>
      <protection locked="0"/>
    </xf>
    <xf numFmtId="0" fontId="18" fillId="35" borderId="10" xfId="0" applyFont="1" applyFill="1" applyBorder="1" applyAlignment="1" applyProtection="1">
      <alignment vertical="top" wrapText="1" readingOrder="1"/>
      <protection locked="0"/>
    </xf>
    <xf numFmtId="0" fontId="18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2" fontId="18" fillId="35" borderId="18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6" borderId="0" xfId="0" applyFill="1" applyAlignment="1">
      <alignment/>
    </xf>
    <xf numFmtId="0" fontId="3" fillId="35" borderId="24" xfId="0" applyFont="1" applyFill="1" applyBorder="1" applyAlignment="1" applyProtection="1">
      <alignment horizontal="center"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22" fillId="35" borderId="0" xfId="0" applyFont="1" applyFill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40" borderId="10" xfId="0" applyFont="1" applyFill="1" applyBorder="1" applyAlignment="1" applyProtection="1">
      <alignment vertical="top" wrapText="1" readingOrder="1"/>
      <protection locked="0"/>
    </xf>
    <xf numFmtId="187" fontId="0" fillId="4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3" borderId="10" xfId="0" applyFont="1" applyFill="1" applyBorder="1" applyAlignment="1" applyProtection="1">
      <alignment vertical="top" wrapText="1" readingOrder="1"/>
      <protection locked="0"/>
    </xf>
    <xf numFmtId="187" fontId="0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7" borderId="10" xfId="0" applyFont="1" applyFill="1" applyBorder="1" applyAlignment="1" applyProtection="1">
      <alignment horizontal="center" vertical="center" wrapText="1" readingOrder="1"/>
      <protection locked="0"/>
    </xf>
    <xf numFmtId="187" fontId="0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41" borderId="10" xfId="0" applyFont="1" applyFill="1" applyBorder="1" applyAlignment="1" applyProtection="1">
      <alignment vertical="top" wrapText="1" readingOrder="1"/>
      <protection locked="0"/>
    </xf>
    <xf numFmtId="187" fontId="0" fillId="41" borderId="10" xfId="0" applyNumberFormat="1" applyFont="1" applyFill="1" applyBorder="1" applyAlignment="1" applyProtection="1">
      <alignment horizontal="right" vertical="top" wrapText="1" readingOrder="1"/>
      <protection locked="0"/>
    </xf>
    <xf numFmtId="2" fontId="0" fillId="0" borderId="0" xfId="0" applyNumberFormat="1" applyFont="1" applyAlignment="1">
      <alignment/>
    </xf>
    <xf numFmtId="0" fontId="15" fillId="0" borderId="0" xfId="0" applyNumberFormat="1" applyFont="1" applyFill="1" applyBorder="1" applyAlignment="1" applyProtection="1">
      <alignment wrapText="1"/>
      <protection/>
    </xf>
    <xf numFmtId="0" fontId="61" fillId="0" borderId="0" xfId="0" applyNumberFormat="1" applyFont="1" applyFill="1" applyBorder="1" applyAlignment="1" applyProtection="1">
      <alignment wrapText="1"/>
      <protection/>
    </xf>
    <xf numFmtId="0" fontId="6" fillId="38" borderId="18" xfId="0" applyNumberFormat="1" applyFont="1" applyFill="1" applyBorder="1" applyAlignment="1" applyProtection="1" quotePrefix="1">
      <alignment horizontal="left" vertical="center" wrapText="1"/>
      <protection/>
    </xf>
    <xf numFmtId="0" fontId="0" fillId="38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wrapText="1"/>
    </xf>
    <xf numFmtId="0" fontId="2" fillId="38" borderId="18" xfId="0" applyNumberFormat="1" applyFont="1" applyFill="1" applyBorder="1" applyAlignment="1" applyProtection="1">
      <alignment horizontal="left" vertical="center" wrapText="1"/>
      <protection/>
    </xf>
    <xf numFmtId="0" fontId="2" fillId="38" borderId="19" xfId="0" applyNumberFormat="1" applyFont="1" applyFill="1" applyBorder="1" applyAlignment="1" applyProtection="1">
      <alignment horizontal="left" vertical="center" wrapText="1"/>
      <protection/>
    </xf>
    <xf numFmtId="0" fontId="2" fillId="38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6" fillId="0" borderId="18" xfId="0" applyFont="1" applyBorder="1" applyAlignment="1" quotePrefix="1">
      <alignment horizontal="left" vertical="center"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6" fillId="38" borderId="18" xfId="0" applyNumberFormat="1" applyFont="1" applyFill="1" applyBorder="1" applyAlignment="1" applyProtection="1">
      <alignment horizontal="left" vertical="center" wrapText="1"/>
      <protection/>
    </xf>
    <xf numFmtId="0" fontId="0" fillId="38" borderId="19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quotePrefix="1">
      <alignment horizontal="left" vertical="center"/>
    </xf>
    <xf numFmtId="0" fontId="1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NumberForma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6" xfId="0" applyNumberFormat="1" applyBorder="1" applyAlignment="1">
      <alignment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readingOrder="1"/>
    </xf>
    <xf numFmtId="0" fontId="9" fillId="37" borderId="10" xfId="0" applyFont="1" applyFill="1" applyBorder="1" applyAlignment="1" applyProtection="1">
      <alignment vertical="center" wrapText="1" readingOrder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9" fillId="3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34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ont="1" applyBorder="1" applyAlignment="1">
      <alignment/>
    </xf>
    <xf numFmtId="0" fontId="19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0" xfId="0" applyNumberFormat="1" applyFont="1" applyBorder="1" applyAlignment="1">
      <alignment/>
    </xf>
    <xf numFmtId="0" fontId="18" fillId="35" borderId="10" xfId="0" applyFont="1" applyFill="1" applyBorder="1" applyAlignment="1" applyProtection="1">
      <alignment vertical="top" wrapText="1" readingOrder="1"/>
      <protection locked="0"/>
    </xf>
    <xf numFmtId="0" fontId="0" fillId="36" borderId="10" xfId="0" applyFont="1" applyFill="1" applyBorder="1" applyAlignment="1">
      <alignment/>
    </xf>
    <xf numFmtId="0" fontId="18" fillId="35" borderId="18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5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6" borderId="10" xfId="0" applyNumberFormat="1" applyFont="1" applyFill="1" applyBorder="1" applyAlignment="1">
      <alignment/>
    </xf>
    <xf numFmtId="0" fontId="18" fillId="39" borderId="10" xfId="0" applyFont="1" applyFill="1" applyBorder="1" applyAlignment="1" applyProtection="1">
      <alignment vertical="top" wrapText="1" readingOrder="1"/>
      <protection locked="0"/>
    </xf>
    <xf numFmtId="0" fontId="0" fillId="38" borderId="10" xfId="0" applyFont="1" applyFill="1" applyBorder="1" applyAlignment="1">
      <alignment/>
    </xf>
    <xf numFmtId="0" fontId="18" fillId="39" borderId="18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9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8" borderId="10" xfId="0" applyNumberFormat="1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18" fillId="35" borderId="18" xfId="0" applyFont="1" applyFill="1" applyBorder="1" applyAlignment="1" applyProtection="1">
      <alignment horizontal="left" vertical="top" wrapText="1" readingOrder="1"/>
      <protection locked="0"/>
    </xf>
    <xf numFmtId="0" fontId="18" fillId="35" borderId="19" xfId="0" applyFont="1" applyFill="1" applyBorder="1" applyAlignment="1" applyProtection="1">
      <alignment horizontal="left" vertical="top" wrapText="1" readingOrder="1"/>
      <protection locked="0"/>
    </xf>
    <xf numFmtId="0" fontId="18" fillId="35" borderId="20" xfId="0" applyFont="1" applyFill="1" applyBorder="1" applyAlignment="1" applyProtection="1">
      <alignment horizontal="left" vertical="top" wrapText="1" readingOrder="1"/>
      <protection locked="0"/>
    </xf>
    <xf numFmtId="0" fontId="19" fillId="34" borderId="18" xfId="0" applyFont="1" applyFill="1" applyBorder="1" applyAlignment="1" applyProtection="1">
      <alignment vertical="top" wrapText="1" readingOrder="1"/>
      <protection locked="0"/>
    </xf>
    <xf numFmtId="0" fontId="19" fillId="34" borderId="19" xfId="0" applyFont="1" applyFill="1" applyBorder="1" applyAlignment="1" applyProtection="1">
      <alignment vertical="top" wrapText="1" readingOrder="1"/>
      <protection locked="0"/>
    </xf>
    <xf numFmtId="0" fontId="19" fillId="34" borderId="20" xfId="0" applyFont="1" applyFill="1" applyBorder="1" applyAlignment="1" applyProtection="1">
      <alignment vertical="top" wrapText="1" readingOrder="1"/>
      <protection locked="0"/>
    </xf>
    <xf numFmtId="0" fontId="19" fillId="34" borderId="18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34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3" borderId="18" xfId="0" applyFont="1" applyFill="1" applyBorder="1" applyAlignment="1" applyProtection="1">
      <alignment vertical="top" wrapText="1" readingOrder="1"/>
      <protection locked="0"/>
    </xf>
    <xf numFmtId="0" fontId="18" fillId="33" borderId="19" xfId="0" applyFont="1" applyFill="1" applyBorder="1" applyAlignment="1" applyProtection="1">
      <alignment vertical="top" wrapText="1" readingOrder="1"/>
      <protection locked="0"/>
    </xf>
    <xf numFmtId="0" fontId="18" fillId="33" borderId="20" xfId="0" applyFont="1" applyFill="1" applyBorder="1" applyAlignment="1" applyProtection="1">
      <alignment vertical="top" wrapText="1" readingOrder="1"/>
      <protection locked="0"/>
    </xf>
    <xf numFmtId="0" fontId="18" fillId="39" borderId="18" xfId="0" applyFont="1" applyFill="1" applyBorder="1" applyAlignment="1" applyProtection="1">
      <alignment vertical="top" wrapText="1" readingOrder="1"/>
      <protection locked="0"/>
    </xf>
    <xf numFmtId="0" fontId="18" fillId="39" borderId="19" xfId="0" applyFont="1" applyFill="1" applyBorder="1" applyAlignment="1" applyProtection="1">
      <alignment vertical="top" wrapText="1" readingOrder="1"/>
      <protection locked="0"/>
    </xf>
    <xf numFmtId="0" fontId="18" fillId="39" borderId="20" xfId="0" applyFont="1" applyFill="1" applyBorder="1" applyAlignment="1" applyProtection="1">
      <alignment vertical="top" wrapText="1" readingOrder="1"/>
      <protection locked="0"/>
    </xf>
    <xf numFmtId="0" fontId="18" fillId="39" borderId="18" xfId="0" applyFont="1" applyFill="1" applyBorder="1" applyAlignment="1" applyProtection="1">
      <alignment horizontal="left" vertical="top" wrapText="1" readingOrder="1"/>
      <protection locked="0"/>
    </xf>
    <xf numFmtId="0" fontId="18" fillId="39" borderId="19" xfId="0" applyFont="1" applyFill="1" applyBorder="1" applyAlignment="1" applyProtection="1">
      <alignment horizontal="left" vertical="top" wrapText="1" readingOrder="1"/>
      <protection locked="0"/>
    </xf>
    <xf numFmtId="0" fontId="18" fillId="39" borderId="20" xfId="0" applyFont="1" applyFill="1" applyBorder="1" applyAlignment="1" applyProtection="1">
      <alignment horizontal="left" vertical="top" wrapText="1" readingOrder="1"/>
      <protection locked="0"/>
    </xf>
    <xf numFmtId="0" fontId="62" fillId="0" borderId="0" xfId="0" applyFont="1" applyAlignment="1">
      <alignment vertical="center" wrapText="1"/>
    </xf>
    <xf numFmtId="0" fontId="6" fillId="37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2" fontId="6" fillId="37" borderId="10" xfId="0" applyNumberFormat="1" applyFont="1" applyFill="1" applyBorder="1" applyAlignment="1" applyProtection="1">
      <alignment horizontal="center" vertical="center" wrapText="1" readingOrder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41" borderId="10" xfId="0" applyFont="1" applyFill="1" applyBorder="1" applyAlignment="1" applyProtection="1">
      <alignment vertical="top" wrapText="1" readingOrder="1"/>
      <protection locked="0"/>
    </xf>
    <xf numFmtId="0" fontId="0" fillId="42" borderId="10" xfId="0" applyFont="1" applyFill="1" applyBorder="1" applyAlignment="1">
      <alignment/>
    </xf>
    <xf numFmtId="2" fontId="0" fillId="41" borderId="10" xfId="0" applyNumberFormat="1" applyFont="1" applyFill="1" applyBorder="1" applyAlignment="1" applyProtection="1">
      <alignment horizontal="right" vertical="top" wrapText="1" readingOrder="1"/>
      <protection locked="0"/>
    </xf>
    <xf numFmtId="2" fontId="0" fillId="42" borderId="10" xfId="0" applyNumberFormat="1" applyFont="1" applyFill="1" applyBorder="1" applyAlignment="1">
      <alignment/>
    </xf>
    <xf numFmtId="0" fontId="0" fillId="40" borderId="10" xfId="0" applyFont="1" applyFill="1" applyBorder="1" applyAlignment="1" applyProtection="1">
      <alignment vertical="top" wrapText="1" readingOrder="1"/>
      <protection locked="0"/>
    </xf>
    <xf numFmtId="0" fontId="0" fillId="43" borderId="10" xfId="0" applyFont="1" applyFill="1" applyBorder="1" applyAlignment="1">
      <alignment/>
    </xf>
    <xf numFmtId="2" fontId="0" fillId="40" borderId="10" xfId="0" applyNumberFormat="1" applyFont="1" applyFill="1" applyBorder="1" applyAlignment="1" applyProtection="1">
      <alignment horizontal="right" vertical="top" wrapText="1" readingOrder="1"/>
      <protection locked="0"/>
    </xf>
    <xf numFmtId="2" fontId="0" fillId="4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000000"/>
      <rgbColor rgb="00FFEE7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F13" sqref="F13"/>
    </sheetView>
  </sheetViews>
  <sheetFormatPr defaultColWidth="9.140625" defaultRowHeight="12.75"/>
  <cols>
    <col min="6" max="6" width="20.140625" style="0" customWidth="1"/>
    <col min="7" max="7" width="19.7109375" style="0" customWidth="1"/>
    <col min="8" max="8" width="17.28125" style="0" customWidth="1"/>
    <col min="9" max="9" width="17.140625" style="0" customWidth="1"/>
    <col min="10" max="10" width="16.140625" style="0" customWidth="1"/>
    <col min="11" max="11" width="17.28125" style="0" customWidth="1"/>
    <col min="12" max="12" width="18.8515625" style="0" customWidth="1"/>
  </cols>
  <sheetData>
    <row r="1" spans="1:12" ht="15.75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>
      <c r="A3" s="153" t="s">
        <v>44</v>
      </c>
      <c r="B3" s="153"/>
      <c r="C3" s="153"/>
      <c r="D3" s="153"/>
      <c r="E3" s="153"/>
      <c r="F3" s="153"/>
      <c r="G3" s="153"/>
      <c r="H3" s="153"/>
      <c r="I3" s="153"/>
      <c r="J3" s="153"/>
      <c r="K3" s="165"/>
      <c r="L3" s="165"/>
    </row>
    <row r="4" spans="1:12" ht="18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</row>
    <row r="5" spans="1:12" ht="15.75">
      <c r="A5" s="153" t="s">
        <v>52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8">
      <c r="A6" s="17"/>
      <c r="B6" s="18"/>
      <c r="C6" s="18"/>
      <c r="D6" s="18"/>
      <c r="E6" s="19"/>
      <c r="F6" s="19"/>
      <c r="G6" s="20"/>
      <c r="H6" s="20"/>
      <c r="I6" s="20"/>
      <c r="J6" s="20"/>
      <c r="K6" s="20"/>
      <c r="L6" s="21" t="s">
        <v>53</v>
      </c>
    </row>
    <row r="7" spans="1:12" ht="25.5">
      <c r="A7" s="22"/>
      <c r="B7" s="23"/>
      <c r="C7" s="23"/>
      <c r="D7" s="24"/>
      <c r="E7" s="25"/>
      <c r="F7" s="41" t="s">
        <v>48</v>
      </c>
      <c r="G7" s="26" t="s">
        <v>54</v>
      </c>
      <c r="H7" s="26" t="s">
        <v>47</v>
      </c>
      <c r="I7" s="26" t="s">
        <v>55</v>
      </c>
      <c r="J7" s="26" t="s">
        <v>56</v>
      </c>
      <c r="K7" s="26" t="s">
        <v>57</v>
      </c>
      <c r="L7" s="26" t="s">
        <v>58</v>
      </c>
    </row>
    <row r="8" spans="1:12" ht="12.75">
      <c r="A8" s="166" t="s">
        <v>59</v>
      </c>
      <c r="B8" s="152"/>
      <c r="C8" s="152"/>
      <c r="D8" s="152"/>
      <c r="E8" s="167"/>
      <c r="F8" s="62">
        <v>1675085.91</v>
      </c>
      <c r="G8" s="56">
        <v>12572213</v>
      </c>
      <c r="H8" s="56">
        <f>I8/N10</f>
        <v>1538522.7951423451</v>
      </c>
      <c r="I8" s="56">
        <v>11592000</v>
      </c>
      <c r="J8" s="56">
        <v>1733690</v>
      </c>
      <c r="K8" s="56">
        <v>1662120</v>
      </c>
      <c r="L8" s="56">
        <v>1698630</v>
      </c>
    </row>
    <row r="9" spans="1:12" ht="12.75">
      <c r="A9" s="162" t="s">
        <v>46</v>
      </c>
      <c r="B9" s="159"/>
      <c r="C9" s="159"/>
      <c r="D9" s="159"/>
      <c r="E9" s="161"/>
      <c r="F9" s="63">
        <f>F8-F10</f>
        <v>1632556.74</v>
      </c>
      <c r="G9" s="28">
        <v>12251777</v>
      </c>
      <c r="H9" s="28">
        <f>I9/N10</f>
        <v>1496847.8333001526</v>
      </c>
      <c r="I9" s="28">
        <v>11278000</v>
      </c>
      <c r="J9" s="28">
        <v>1684280</v>
      </c>
      <c r="K9" s="28">
        <v>1612150</v>
      </c>
      <c r="L9" s="28">
        <v>1647570</v>
      </c>
    </row>
    <row r="10" spans="1:14" ht="12.75">
      <c r="A10" s="168" t="s">
        <v>60</v>
      </c>
      <c r="B10" s="161"/>
      <c r="C10" s="161"/>
      <c r="D10" s="161"/>
      <c r="E10" s="161"/>
      <c r="F10" s="63">
        <v>42529.17</v>
      </c>
      <c r="G10" s="28">
        <v>320436</v>
      </c>
      <c r="H10" s="28">
        <f>I10/N10</f>
        <v>41674.96184219258</v>
      </c>
      <c r="I10" s="28">
        <v>314000</v>
      </c>
      <c r="J10" s="28">
        <v>49410</v>
      </c>
      <c r="K10" s="28">
        <v>47970</v>
      </c>
      <c r="L10" s="28">
        <v>51060</v>
      </c>
      <c r="N10" s="128">
        <v>7.5345</v>
      </c>
    </row>
    <row r="11" spans="1:12" ht="12.75">
      <c r="A11" s="57" t="s">
        <v>61</v>
      </c>
      <c r="B11" s="58"/>
      <c r="C11" s="58"/>
      <c r="D11" s="58"/>
      <c r="E11" s="58"/>
      <c r="F11" s="62">
        <v>1668619.42</v>
      </c>
      <c r="G11" s="56">
        <v>12572213</v>
      </c>
      <c r="H11" s="56">
        <v>1538523</v>
      </c>
      <c r="I11" s="56">
        <v>11592000</v>
      </c>
      <c r="J11" s="56">
        <v>1733690</v>
      </c>
      <c r="K11" s="56">
        <v>1662120</v>
      </c>
      <c r="L11" s="56">
        <v>1698630</v>
      </c>
    </row>
    <row r="12" spans="1:12" ht="12.75">
      <c r="A12" s="158" t="s">
        <v>62</v>
      </c>
      <c r="B12" s="159"/>
      <c r="C12" s="159"/>
      <c r="D12" s="159"/>
      <c r="E12" s="159"/>
      <c r="F12" s="64">
        <v>1626090.25</v>
      </c>
      <c r="G12" s="28">
        <v>12251777</v>
      </c>
      <c r="H12" s="28">
        <v>1496848</v>
      </c>
      <c r="I12" s="28">
        <v>11278000</v>
      </c>
      <c r="J12" s="28">
        <v>1684280</v>
      </c>
      <c r="K12" s="28">
        <v>1612150</v>
      </c>
      <c r="L12" s="29">
        <v>1647570</v>
      </c>
    </row>
    <row r="13" spans="1:12" ht="12.75">
      <c r="A13" s="160" t="s">
        <v>63</v>
      </c>
      <c r="B13" s="161"/>
      <c r="C13" s="161"/>
      <c r="D13" s="161"/>
      <c r="E13" s="161"/>
      <c r="F13" s="63">
        <v>42529.17</v>
      </c>
      <c r="G13" s="30">
        <v>320436</v>
      </c>
      <c r="H13" s="30">
        <v>41675</v>
      </c>
      <c r="I13" s="30">
        <v>314000</v>
      </c>
      <c r="J13" s="30">
        <v>49410</v>
      </c>
      <c r="K13" s="30">
        <v>47970</v>
      </c>
      <c r="L13" s="29">
        <v>51060</v>
      </c>
    </row>
    <row r="14" spans="1:12" ht="12.75">
      <c r="A14" s="151" t="s">
        <v>64</v>
      </c>
      <c r="B14" s="152"/>
      <c r="C14" s="152"/>
      <c r="D14" s="152"/>
      <c r="E14" s="152"/>
      <c r="F14" s="59">
        <f>F8-F11</f>
        <v>6466.489999999991</v>
      </c>
      <c r="G14" s="56">
        <v>0</v>
      </c>
      <c r="H14" s="56">
        <v>0</v>
      </c>
      <c r="I14" s="56">
        <v>0</v>
      </c>
      <c r="J14" s="37">
        <v>0</v>
      </c>
      <c r="K14" s="37">
        <v>0</v>
      </c>
      <c r="L14" s="37">
        <v>0</v>
      </c>
    </row>
    <row r="15" spans="1:12" ht="18">
      <c r="A15" s="15"/>
      <c r="B15" s="31"/>
      <c r="C15" s="31"/>
      <c r="D15" s="31"/>
      <c r="E15" s="31"/>
      <c r="F15" s="31"/>
      <c r="G15" s="31"/>
      <c r="H15" s="31"/>
      <c r="I15" s="31"/>
      <c r="J15" s="32"/>
      <c r="K15" s="32"/>
      <c r="L15" s="32"/>
    </row>
    <row r="16" spans="1:12" ht="15.75">
      <c r="A16" s="153" t="s">
        <v>65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2" ht="18">
      <c r="A17" s="15"/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32"/>
    </row>
    <row r="18" spans="1:12" ht="25.5">
      <c r="A18" s="22"/>
      <c r="B18" s="23"/>
      <c r="C18" s="23"/>
      <c r="D18" s="24"/>
      <c r="E18" s="25"/>
      <c r="F18" s="25"/>
      <c r="G18" s="26" t="s">
        <v>48</v>
      </c>
      <c r="H18" s="26"/>
      <c r="I18" s="26" t="s">
        <v>47</v>
      </c>
      <c r="J18" s="26" t="s">
        <v>56</v>
      </c>
      <c r="K18" s="26" t="s">
        <v>57</v>
      </c>
      <c r="L18" s="26" t="s">
        <v>58</v>
      </c>
    </row>
    <row r="19" spans="1:12" ht="12.75">
      <c r="A19" s="162" t="s">
        <v>66</v>
      </c>
      <c r="B19" s="163"/>
      <c r="C19" s="163"/>
      <c r="D19" s="163"/>
      <c r="E19" s="164"/>
      <c r="F19" s="33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</row>
    <row r="20" spans="1:12" ht="12.75">
      <c r="A20" s="162" t="s">
        <v>67</v>
      </c>
      <c r="B20" s="159"/>
      <c r="C20" s="159"/>
      <c r="D20" s="159"/>
      <c r="E20" s="159"/>
      <c r="F20" s="27"/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</row>
    <row r="21" spans="1:12" ht="12.75">
      <c r="A21" s="151" t="s">
        <v>68</v>
      </c>
      <c r="B21" s="152"/>
      <c r="C21" s="152"/>
      <c r="D21" s="152"/>
      <c r="E21" s="152"/>
      <c r="F21" s="60"/>
      <c r="G21" s="56">
        <v>0</v>
      </c>
      <c r="H21" s="56"/>
      <c r="I21" s="56">
        <v>0</v>
      </c>
      <c r="J21" s="56">
        <v>0</v>
      </c>
      <c r="K21" s="56">
        <v>0</v>
      </c>
      <c r="L21" s="56">
        <v>0</v>
      </c>
    </row>
    <row r="22" spans="1:12" ht="18">
      <c r="A22" s="34"/>
      <c r="B22" s="31"/>
      <c r="C22" s="31"/>
      <c r="D22" s="31"/>
      <c r="E22" s="31"/>
      <c r="F22" s="31"/>
      <c r="G22" s="31"/>
      <c r="H22" s="31"/>
      <c r="I22" s="31"/>
      <c r="J22" s="32"/>
      <c r="K22" s="32"/>
      <c r="L22" s="32"/>
    </row>
    <row r="23" spans="1:12" ht="15.75">
      <c r="A23" s="153" t="s">
        <v>69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</row>
    <row r="24" spans="1:12" ht="18">
      <c r="A24" s="34"/>
      <c r="B24" s="31"/>
      <c r="C24" s="31"/>
      <c r="D24" s="31"/>
      <c r="E24" s="31"/>
      <c r="F24" s="31"/>
      <c r="G24" s="31"/>
      <c r="H24" s="31"/>
      <c r="I24" s="31"/>
      <c r="J24" s="32"/>
      <c r="K24" s="32"/>
      <c r="L24" s="32"/>
    </row>
    <row r="25" spans="1:12" ht="25.5">
      <c r="A25" s="22"/>
      <c r="B25" s="23"/>
      <c r="C25" s="23"/>
      <c r="D25" s="24"/>
      <c r="E25" s="25"/>
      <c r="F25" s="25"/>
      <c r="G25" s="26" t="s">
        <v>48</v>
      </c>
      <c r="H25" s="26"/>
      <c r="I25" s="26" t="s">
        <v>47</v>
      </c>
      <c r="J25" s="26" t="s">
        <v>56</v>
      </c>
      <c r="K25" s="26" t="s">
        <v>57</v>
      </c>
      <c r="L25" s="26" t="s">
        <v>58</v>
      </c>
    </row>
    <row r="26" spans="1:12" ht="12.75">
      <c r="A26" s="155" t="s">
        <v>70</v>
      </c>
      <c r="B26" s="156"/>
      <c r="C26" s="156"/>
      <c r="D26" s="156"/>
      <c r="E26" s="157"/>
      <c r="F26" s="35"/>
      <c r="G26" s="129">
        <v>6466.49</v>
      </c>
      <c r="H26" s="36"/>
      <c r="I26" s="36"/>
      <c r="J26" s="36"/>
      <c r="K26" s="36"/>
      <c r="L26" s="37"/>
    </row>
    <row r="27" spans="1:12" ht="12.75">
      <c r="A27" s="155" t="s">
        <v>71</v>
      </c>
      <c r="B27" s="156"/>
      <c r="C27" s="156"/>
      <c r="D27" s="156"/>
      <c r="E27" s="157"/>
      <c r="F27" s="35"/>
      <c r="G27" s="129">
        <v>6466.49</v>
      </c>
      <c r="H27" s="36">
        <v>0</v>
      </c>
      <c r="I27" s="36">
        <v>0</v>
      </c>
      <c r="J27" s="36">
        <v>0</v>
      </c>
      <c r="K27" s="36">
        <v>0</v>
      </c>
      <c r="L27" s="37">
        <v>0</v>
      </c>
    </row>
    <row r="30" spans="1:12" ht="12.75">
      <c r="A30" s="158" t="s">
        <v>72</v>
      </c>
      <c r="B30" s="159"/>
      <c r="C30" s="159"/>
      <c r="D30" s="159"/>
      <c r="E30" s="159"/>
      <c r="F30" s="27"/>
      <c r="G30" s="130">
        <v>6466.49</v>
      </c>
      <c r="H30" s="30"/>
      <c r="I30" s="30">
        <v>0</v>
      </c>
      <c r="J30" s="30">
        <v>0</v>
      </c>
      <c r="K30" s="30">
        <v>0</v>
      </c>
      <c r="L30" s="30">
        <v>0</v>
      </c>
    </row>
    <row r="31" spans="1:12" ht="15.75">
      <c r="A31" s="38"/>
      <c r="B31" s="39"/>
      <c r="C31" s="39"/>
      <c r="D31" s="39"/>
      <c r="E31" s="39"/>
      <c r="F31" s="39"/>
      <c r="G31" s="40"/>
      <c r="H31" s="40"/>
      <c r="I31" s="40"/>
      <c r="J31" s="40"/>
      <c r="K31" s="40"/>
      <c r="L31" s="40"/>
    </row>
    <row r="32" spans="1:12" ht="12.75">
      <c r="A32" s="149" t="s">
        <v>73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</row>
    <row r="34" spans="1:12" ht="12.75">
      <c r="A34" s="149" t="s">
        <v>74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</row>
    <row r="36" spans="1:12" ht="12.75">
      <c r="A36" s="149" t="s">
        <v>75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</sheetData>
  <sheetProtection/>
  <mergeCells count="20">
    <mergeCell ref="A1:L1"/>
    <mergeCell ref="A3:L3"/>
    <mergeCell ref="A5:L5"/>
    <mergeCell ref="A8:E8"/>
    <mergeCell ref="A9:E9"/>
    <mergeCell ref="A10:E10"/>
    <mergeCell ref="A12:E12"/>
    <mergeCell ref="A13:E13"/>
    <mergeCell ref="A14:E14"/>
    <mergeCell ref="A16:L16"/>
    <mergeCell ref="A19:E19"/>
    <mergeCell ref="A20:E20"/>
    <mergeCell ref="A34:L34"/>
    <mergeCell ref="A36:L36"/>
    <mergeCell ref="A21:E21"/>
    <mergeCell ref="A23:L23"/>
    <mergeCell ref="A26:E26"/>
    <mergeCell ref="A27:E27"/>
    <mergeCell ref="A30:E30"/>
    <mergeCell ref="A32:L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28">
      <selection activeCell="F13" sqref="F13:J13"/>
    </sheetView>
  </sheetViews>
  <sheetFormatPr defaultColWidth="9.140625" defaultRowHeight="12.75"/>
  <cols>
    <col min="9" max="9" width="17.28125" style="0" customWidth="1"/>
    <col min="10" max="10" width="19.00390625" style="127" customWidth="1"/>
    <col min="13" max="13" width="5.8515625" style="0" customWidth="1"/>
    <col min="14" max="14" width="11.140625" style="0" customWidth="1"/>
    <col min="15" max="15" width="5.28125" style="0" customWidth="1"/>
    <col min="16" max="16" width="10.28125" style="4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68"/>
      <c r="J1" s="115"/>
      <c r="K1" s="68"/>
      <c r="L1" s="68"/>
      <c r="M1" s="68"/>
      <c r="N1" s="169"/>
      <c r="O1" s="170"/>
      <c r="P1" s="10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68"/>
      <c r="J2" s="115"/>
      <c r="K2" s="68"/>
      <c r="L2" s="68"/>
      <c r="M2" s="68"/>
      <c r="N2" s="68"/>
      <c r="O2" s="68"/>
      <c r="P2" s="68"/>
      <c r="Q2" s="2"/>
    </row>
    <row r="3" spans="1:17" ht="12.75">
      <c r="A3" s="3"/>
      <c r="B3" s="105"/>
      <c r="C3" s="105"/>
      <c r="D3" s="105"/>
      <c r="E3" s="2"/>
      <c r="F3" s="2"/>
      <c r="G3" s="2"/>
      <c r="H3" s="2"/>
      <c r="I3" s="68"/>
      <c r="J3" s="115"/>
      <c r="K3" s="68"/>
      <c r="L3" s="68"/>
      <c r="M3" s="68"/>
      <c r="N3" s="69"/>
      <c r="O3" s="69"/>
      <c r="P3" s="103"/>
      <c r="Q3" s="2"/>
    </row>
    <row r="4" spans="1:17" ht="18" customHeight="1">
      <c r="A4" s="171" t="s">
        <v>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2"/>
    </row>
    <row r="5" spans="1:17" ht="18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68"/>
      <c r="J6" s="115"/>
      <c r="K6" s="68"/>
      <c r="L6" s="68"/>
      <c r="M6" s="68"/>
      <c r="N6" s="68"/>
      <c r="O6" s="68"/>
      <c r="P6" s="68"/>
      <c r="Q6" s="2"/>
    </row>
    <row r="7" spans="1:17" ht="15.75">
      <c r="A7" s="2"/>
      <c r="B7" s="2"/>
      <c r="C7" s="2"/>
      <c r="D7" s="2"/>
      <c r="E7" s="2"/>
      <c r="F7" s="176" t="s">
        <v>44</v>
      </c>
      <c r="G7" s="176"/>
      <c r="H7" s="176"/>
      <c r="I7" s="176"/>
      <c r="J7" s="176"/>
      <c r="K7" s="69"/>
      <c r="L7" s="68"/>
      <c r="M7" s="68"/>
      <c r="N7" s="68"/>
      <c r="O7" s="68"/>
      <c r="P7" s="68"/>
      <c r="Q7" s="2"/>
    </row>
    <row r="8" spans="1:17" ht="15">
      <c r="A8" s="2"/>
      <c r="B8" s="2"/>
      <c r="C8" s="2"/>
      <c r="D8" s="2"/>
      <c r="E8" s="2"/>
      <c r="F8" s="3"/>
      <c r="G8" s="107"/>
      <c r="H8" s="107"/>
      <c r="I8" s="107"/>
      <c r="J8" s="116"/>
      <c r="K8" s="69"/>
      <c r="L8" s="68"/>
      <c r="M8" s="68"/>
      <c r="N8" s="68"/>
      <c r="O8" s="68"/>
      <c r="P8" s="68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68"/>
      <c r="J9" s="115"/>
      <c r="K9" s="68"/>
      <c r="L9" s="68"/>
      <c r="M9" s="68"/>
      <c r="N9" s="68"/>
      <c r="O9" s="68"/>
      <c r="P9" s="68"/>
      <c r="Q9" s="2"/>
    </row>
    <row r="10" spans="1:17" ht="15">
      <c r="A10" s="2"/>
      <c r="B10" s="2"/>
      <c r="C10" s="2"/>
      <c r="D10" s="2"/>
      <c r="E10" s="2"/>
      <c r="F10" s="175" t="s">
        <v>45</v>
      </c>
      <c r="G10" s="175"/>
      <c r="H10" s="175"/>
      <c r="I10" s="175"/>
      <c r="J10" s="175"/>
      <c r="K10" s="68"/>
      <c r="L10" s="68"/>
      <c r="M10" s="68"/>
      <c r="N10" s="68"/>
      <c r="O10" s="68"/>
      <c r="P10" s="68"/>
      <c r="Q10" s="2"/>
    </row>
    <row r="11" spans="1:17" ht="15">
      <c r="A11" s="2"/>
      <c r="B11" s="2"/>
      <c r="C11" s="2"/>
      <c r="D11" s="2"/>
      <c r="E11" s="2"/>
      <c r="F11" s="2"/>
      <c r="G11" s="2"/>
      <c r="H11" s="106"/>
      <c r="I11" s="68"/>
      <c r="J11" s="115"/>
      <c r="K11" s="68"/>
      <c r="L11" s="68"/>
      <c r="M11" s="68"/>
      <c r="N11" s="68"/>
      <c r="O11" s="68"/>
      <c r="P11" s="68"/>
      <c r="Q11" s="2"/>
    </row>
    <row r="12" spans="1:17" ht="12.75">
      <c r="A12" s="2"/>
      <c r="B12" s="2"/>
      <c r="C12" s="2"/>
      <c r="D12" s="2"/>
      <c r="E12" s="2"/>
      <c r="F12" s="2"/>
      <c r="G12" s="2"/>
      <c r="H12" s="104"/>
      <c r="I12" s="68"/>
      <c r="J12" s="115"/>
      <c r="K12" s="68"/>
      <c r="L12" s="68"/>
      <c r="M12" s="68">
        <v>7.5345</v>
      </c>
      <c r="N12" s="68"/>
      <c r="O12" s="68"/>
      <c r="P12" s="68"/>
      <c r="Q12" s="2"/>
    </row>
    <row r="13" spans="1:17" ht="15">
      <c r="A13" s="2"/>
      <c r="B13" s="2"/>
      <c r="C13" s="2"/>
      <c r="D13" s="2"/>
      <c r="E13" s="2"/>
      <c r="F13" s="175" t="s">
        <v>50</v>
      </c>
      <c r="G13" s="175"/>
      <c r="H13" s="175"/>
      <c r="I13" s="175"/>
      <c r="J13" s="175"/>
      <c r="K13" s="68"/>
      <c r="L13" s="68"/>
      <c r="M13" s="68"/>
      <c r="N13" s="68"/>
      <c r="O13" s="68"/>
      <c r="P13" s="68"/>
      <c r="Q13" s="2"/>
    </row>
    <row r="14" spans="1:17" ht="12.75">
      <c r="A14" s="100"/>
      <c r="B14" s="101"/>
      <c r="C14" s="2"/>
      <c r="D14" s="2"/>
      <c r="E14" s="2"/>
      <c r="F14" s="2"/>
      <c r="G14" s="2"/>
      <c r="H14" s="2"/>
      <c r="I14" s="70"/>
      <c r="J14" s="117"/>
      <c r="K14" s="172"/>
      <c r="L14" s="172"/>
      <c r="M14" s="172"/>
      <c r="N14" s="170"/>
      <c r="O14" s="173"/>
      <c r="P14" s="174"/>
      <c r="Q14" s="2"/>
    </row>
    <row r="15" spans="1:16" ht="26.25" customHeight="1">
      <c r="A15" s="12" t="s">
        <v>0</v>
      </c>
      <c r="B15" s="12" t="s">
        <v>1</v>
      </c>
      <c r="C15" s="177" t="s">
        <v>2</v>
      </c>
      <c r="D15" s="178"/>
      <c r="E15" s="178"/>
      <c r="F15" s="178"/>
      <c r="G15" s="178"/>
      <c r="H15" s="178"/>
      <c r="I15" s="71" t="s">
        <v>48</v>
      </c>
      <c r="J15" s="118" t="s">
        <v>47</v>
      </c>
      <c r="K15" s="179" t="s">
        <v>122</v>
      </c>
      <c r="L15" s="179"/>
      <c r="M15" s="179" t="s">
        <v>120</v>
      </c>
      <c r="N15" s="180"/>
      <c r="O15" s="179" t="s">
        <v>121</v>
      </c>
      <c r="P15" s="180"/>
    </row>
    <row r="16" spans="1:16" ht="12.75">
      <c r="A16" s="13"/>
      <c r="B16" s="94"/>
      <c r="C16" s="181" t="s">
        <v>3</v>
      </c>
      <c r="D16" s="182"/>
      <c r="E16" s="182"/>
      <c r="F16" s="182"/>
      <c r="G16" s="182"/>
      <c r="H16" s="182"/>
      <c r="I16" s="95">
        <f>I17</f>
        <v>1675085.9100000001</v>
      </c>
      <c r="J16" s="119">
        <f>J17+J28</f>
        <v>1538522.7951423451</v>
      </c>
      <c r="K16" s="183">
        <f>K17</f>
        <v>1733690</v>
      </c>
      <c r="L16" s="183"/>
      <c r="M16" s="183">
        <f>M17</f>
        <v>1662120</v>
      </c>
      <c r="N16" s="184"/>
      <c r="O16" s="183">
        <f>O17</f>
        <v>1698630</v>
      </c>
      <c r="P16" s="184"/>
    </row>
    <row r="17" spans="1:16" ht="12.75">
      <c r="A17" s="131"/>
      <c r="B17" s="132" t="s">
        <v>4</v>
      </c>
      <c r="C17" s="185" t="s">
        <v>5</v>
      </c>
      <c r="D17" s="186"/>
      <c r="E17" s="186"/>
      <c r="F17" s="186"/>
      <c r="G17" s="186"/>
      <c r="H17" s="186"/>
      <c r="I17" s="133">
        <f>I18+I21+I23+I25+I28</f>
        <v>1675085.9100000001</v>
      </c>
      <c r="J17" s="134">
        <f>(8620000)/M12</f>
        <v>1144070.6085340765</v>
      </c>
      <c r="K17" s="187">
        <f>K18+K21+K23+K25+L28</f>
        <v>1733690</v>
      </c>
      <c r="L17" s="188"/>
      <c r="M17" s="189">
        <f>M18+M21+M23+M25+N28</f>
        <v>1662120</v>
      </c>
      <c r="N17" s="190"/>
      <c r="O17" s="189">
        <f>O18+O21+O23+O25+P28</f>
        <v>1698630</v>
      </c>
      <c r="P17" s="190"/>
    </row>
    <row r="18" spans="1:16" ht="12.75">
      <c r="A18" s="131"/>
      <c r="B18" s="132" t="s">
        <v>6</v>
      </c>
      <c r="C18" s="185" t="s">
        <v>7</v>
      </c>
      <c r="D18" s="186"/>
      <c r="E18" s="186"/>
      <c r="F18" s="186"/>
      <c r="G18" s="186"/>
      <c r="H18" s="186"/>
      <c r="I18" s="133">
        <v>1135363.06</v>
      </c>
      <c r="J18" s="134">
        <f>7630000/M12</f>
        <v>1012675.0282035967</v>
      </c>
      <c r="K18" s="187">
        <v>1108750</v>
      </c>
      <c r="L18" s="188"/>
      <c r="M18" s="189">
        <v>1079970</v>
      </c>
      <c r="N18" s="190"/>
      <c r="O18" s="189">
        <v>1107040</v>
      </c>
      <c r="P18" s="190"/>
    </row>
    <row r="19" spans="1:16" ht="12.75">
      <c r="A19" s="61"/>
      <c r="B19" s="78" t="s">
        <v>8</v>
      </c>
      <c r="C19" s="191" t="s">
        <v>9</v>
      </c>
      <c r="D19" s="192"/>
      <c r="E19" s="192"/>
      <c r="F19" s="192"/>
      <c r="G19" s="192"/>
      <c r="H19" s="192"/>
      <c r="I19" s="79">
        <v>1091550.07</v>
      </c>
      <c r="J19" s="121">
        <f>290000/M12</f>
        <v>38489.61444024155</v>
      </c>
      <c r="K19" s="193">
        <v>1057500</v>
      </c>
      <c r="L19" s="194"/>
      <c r="M19" s="195">
        <v>1034500</v>
      </c>
      <c r="N19" s="196"/>
      <c r="O19" s="195">
        <v>1060300</v>
      </c>
      <c r="P19" s="196"/>
    </row>
    <row r="20" spans="1:16" ht="12.75">
      <c r="A20" s="61"/>
      <c r="B20" s="78" t="s">
        <v>10</v>
      </c>
      <c r="C20" s="191" t="s">
        <v>11</v>
      </c>
      <c r="D20" s="192"/>
      <c r="E20" s="192"/>
      <c r="F20" s="192"/>
      <c r="G20" s="192"/>
      <c r="H20" s="192"/>
      <c r="I20" s="79">
        <v>43812.99</v>
      </c>
      <c r="J20" s="121">
        <f>340000-M12</f>
        <v>339992.4655</v>
      </c>
      <c r="K20" s="193">
        <v>51250</v>
      </c>
      <c r="L20" s="194"/>
      <c r="M20" s="195">
        <v>45470</v>
      </c>
      <c r="N20" s="196"/>
      <c r="O20" s="195">
        <v>46740</v>
      </c>
      <c r="P20" s="196"/>
    </row>
    <row r="21" spans="1:16" ht="12.75">
      <c r="A21" s="131"/>
      <c r="B21" s="132" t="s">
        <v>12</v>
      </c>
      <c r="C21" s="185" t="s">
        <v>13</v>
      </c>
      <c r="D21" s="186"/>
      <c r="E21" s="186"/>
      <c r="F21" s="186"/>
      <c r="G21" s="186"/>
      <c r="H21" s="186"/>
      <c r="I21" s="133">
        <v>114.54</v>
      </c>
      <c r="J21" s="134">
        <v>0</v>
      </c>
      <c r="K21" s="187">
        <v>0</v>
      </c>
      <c r="L21" s="188"/>
      <c r="M21" s="189">
        <v>0</v>
      </c>
      <c r="N21" s="190"/>
      <c r="O21" s="189">
        <v>0</v>
      </c>
      <c r="P21" s="190"/>
    </row>
    <row r="22" spans="1:16" ht="12.75">
      <c r="A22" s="61"/>
      <c r="B22" s="78" t="s">
        <v>14</v>
      </c>
      <c r="C22" s="191" t="s">
        <v>15</v>
      </c>
      <c r="D22" s="192"/>
      <c r="E22" s="192"/>
      <c r="F22" s="192"/>
      <c r="G22" s="192"/>
      <c r="H22" s="192"/>
      <c r="I22" s="79">
        <v>114.54</v>
      </c>
      <c r="J22" s="121">
        <v>0</v>
      </c>
      <c r="K22" s="193">
        <v>0</v>
      </c>
      <c r="L22" s="194"/>
      <c r="M22" s="195">
        <v>0</v>
      </c>
      <c r="N22" s="196"/>
      <c r="O22" s="195">
        <v>0</v>
      </c>
      <c r="P22" s="196"/>
    </row>
    <row r="23" spans="1:16" ht="12.75">
      <c r="A23" s="131"/>
      <c r="B23" s="132" t="s">
        <v>16</v>
      </c>
      <c r="C23" s="185" t="s">
        <v>17</v>
      </c>
      <c r="D23" s="186"/>
      <c r="E23" s="186"/>
      <c r="F23" s="186"/>
      <c r="G23" s="186"/>
      <c r="H23" s="186"/>
      <c r="I23" s="133">
        <v>128954.94</v>
      </c>
      <c r="J23" s="134">
        <f>900000/M12</f>
        <v>119450.52757316345</v>
      </c>
      <c r="K23" s="187">
        <v>119450</v>
      </c>
      <c r="L23" s="188"/>
      <c r="M23" s="189">
        <v>119450</v>
      </c>
      <c r="N23" s="190"/>
      <c r="O23" s="189">
        <v>119450</v>
      </c>
      <c r="P23" s="190"/>
    </row>
    <row r="24" spans="1:16" ht="12.75">
      <c r="A24" s="61"/>
      <c r="B24" s="78" t="s">
        <v>18</v>
      </c>
      <c r="C24" s="191" t="s">
        <v>19</v>
      </c>
      <c r="D24" s="192"/>
      <c r="E24" s="192"/>
      <c r="F24" s="192"/>
      <c r="G24" s="192"/>
      <c r="H24" s="192"/>
      <c r="I24" s="79">
        <v>128954.94</v>
      </c>
      <c r="J24" s="121">
        <f>900000/M12</f>
        <v>119450.52757316345</v>
      </c>
      <c r="K24" s="193">
        <v>119450</v>
      </c>
      <c r="L24" s="194"/>
      <c r="M24" s="195">
        <v>119450</v>
      </c>
      <c r="N24" s="196"/>
      <c r="O24" s="195">
        <v>119450</v>
      </c>
      <c r="P24" s="196"/>
    </row>
    <row r="25" spans="1:16" ht="12.75">
      <c r="A25" s="131"/>
      <c r="B25" s="132" t="s">
        <v>20</v>
      </c>
      <c r="C25" s="185" t="s">
        <v>21</v>
      </c>
      <c r="D25" s="186"/>
      <c r="E25" s="186"/>
      <c r="F25" s="186"/>
      <c r="G25" s="186"/>
      <c r="H25" s="186"/>
      <c r="I25" s="133">
        <v>18312.7</v>
      </c>
      <c r="J25" s="134">
        <v>119450.53</v>
      </c>
      <c r="K25" s="187">
        <v>12100</v>
      </c>
      <c r="L25" s="188"/>
      <c r="M25" s="189">
        <v>12100</v>
      </c>
      <c r="N25" s="190"/>
      <c r="O25" s="189">
        <v>12100</v>
      </c>
      <c r="P25" s="190"/>
    </row>
    <row r="26" spans="1:16" ht="12.75">
      <c r="A26" s="61"/>
      <c r="B26" s="78" t="s">
        <v>14</v>
      </c>
      <c r="C26" s="191" t="s">
        <v>15</v>
      </c>
      <c r="D26" s="192"/>
      <c r="E26" s="192"/>
      <c r="F26" s="192"/>
      <c r="G26" s="192"/>
      <c r="H26" s="192"/>
      <c r="I26" s="79">
        <v>8162.59</v>
      </c>
      <c r="J26" s="121">
        <v>11945.53</v>
      </c>
      <c r="K26" s="193">
        <v>12100</v>
      </c>
      <c r="L26" s="194"/>
      <c r="M26" s="195">
        <v>12100</v>
      </c>
      <c r="N26" s="196"/>
      <c r="O26" s="195">
        <v>12100</v>
      </c>
      <c r="P26" s="196"/>
    </row>
    <row r="27" spans="1:16" ht="12.75">
      <c r="A27" s="61"/>
      <c r="B27" s="78" t="s">
        <v>22</v>
      </c>
      <c r="C27" s="191" t="s">
        <v>23</v>
      </c>
      <c r="D27" s="192"/>
      <c r="E27" s="192"/>
      <c r="F27" s="192"/>
      <c r="G27" s="192"/>
      <c r="H27" s="192"/>
      <c r="I27" s="79">
        <v>10150.11</v>
      </c>
      <c r="J27" s="121">
        <v>0</v>
      </c>
      <c r="K27" s="193">
        <v>0</v>
      </c>
      <c r="L27" s="194"/>
      <c r="M27" s="195">
        <v>0</v>
      </c>
      <c r="N27" s="196"/>
      <c r="O27" s="195">
        <v>0</v>
      </c>
      <c r="P27" s="196"/>
    </row>
    <row r="28" spans="1:16" ht="12.75">
      <c r="A28" s="6"/>
      <c r="B28" s="80">
        <v>67</v>
      </c>
      <c r="C28" s="198" t="s">
        <v>125</v>
      </c>
      <c r="D28" s="199"/>
      <c r="E28" s="199"/>
      <c r="F28" s="199"/>
      <c r="G28" s="199"/>
      <c r="H28" s="200"/>
      <c r="I28" s="83">
        <f>I29+I30</f>
        <v>392340.67000000004</v>
      </c>
      <c r="J28" s="122">
        <f>J29+J30</f>
        <v>394452.18660826865</v>
      </c>
      <c r="K28" s="81"/>
      <c r="L28" s="82">
        <v>493390</v>
      </c>
      <c r="M28" s="81"/>
      <c r="N28" s="84">
        <v>450600</v>
      </c>
      <c r="O28" s="81"/>
      <c r="P28" s="84">
        <v>460040</v>
      </c>
    </row>
    <row r="29" spans="1:16" ht="12.75">
      <c r="A29" s="65"/>
      <c r="B29" s="78" t="s">
        <v>29</v>
      </c>
      <c r="C29" s="212" t="s">
        <v>30</v>
      </c>
      <c r="D29" s="213"/>
      <c r="E29" s="213"/>
      <c r="F29" s="213"/>
      <c r="G29" s="213"/>
      <c r="H29" s="214"/>
      <c r="I29" s="87">
        <f>I38+I43+I53+I57</f>
        <v>254184.99</v>
      </c>
      <c r="J29" s="123">
        <f>2138000/R37</f>
        <v>283761.3643904705</v>
      </c>
      <c r="K29" s="85"/>
      <c r="L29" s="86">
        <v>380080</v>
      </c>
      <c r="M29" s="85"/>
      <c r="N29" s="88">
        <v>337290</v>
      </c>
      <c r="O29" s="85"/>
      <c r="P29" s="88">
        <v>346730</v>
      </c>
    </row>
    <row r="30" spans="1:16" ht="12.75">
      <c r="A30" s="65"/>
      <c r="B30" s="78" t="s">
        <v>33</v>
      </c>
      <c r="C30" s="212" t="s">
        <v>34</v>
      </c>
      <c r="D30" s="213"/>
      <c r="E30" s="213"/>
      <c r="F30" s="213"/>
      <c r="G30" s="213"/>
      <c r="H30" s="214"/>
      <c r="I30" s="79">
        <f>I44+I51+I58</f>
        <v>138155.68000000002</v>
      </c>
      <c r="J30" s="121">
        <f>834000/R37</f>
        <v>110690.82221779812</v>
      </c>
      <c r="K30" s="89"/>
      <c r="L30" s="90">
        <v>113310</v>
      </c>
      <c r="M30" s="89"/>
      <c r="N30" s="91">
        <v>113310</v>
      </c>
      <c r="O30" s="89"/>
      <c r="P30" s="91">
        <v>113310</v>
      </c>
    </row>
    <row r="31" spans="1:16" ht="12.75">
      <c r="A31" s="6"/>
      <c r="B31" s="7"/>
      <c r="C31" s="7"/>
      <c r="D31" s="8"/>
      <c r="E31" s="8"/>
      <c r="F31" s="8"/>
      <c r="G31" s="8"/>
      <c r="H31" s="8"/>
      <c r="I31" s="72"/>
      <c r="J31" s="124"/>
      <c r="K31" s="72"/>
      <c r="L31" s="72"/>
      <c r="M31" s="72"/>
      <c r="N31" s="66"/>
      <c r="O31" s="72"/>
      <c r="P31" s="67"/>
    </row>
    <row r="32" spans="1:16" ht="12.75">
      <c r="A32" s="108"/>
      <c r="B32" s="108"/>
      <c r="C32" s="108"/>
      <c r="D32" s="109"/>
      <c r="E32" s="109"/>
      <c r="F32" s="109"/>
      <c r="G32" s="197" t="s">
        <v>49</v>
      </c>
      <c r="H32" s="197"/>
      <c r="I32" s="197"/>
      <c r="J32" s="197"/>
      <c r="K32" s="197"/>
      <c r="L32" s="197"/>
      <c r="M32" s="110"/>
      <c r="N32" s="111"/>
      <c r="O32" s="110"/>
      <c r="P32" s="112"/>
    </row>
    <row r="33" spans="1:16" ht="12.75">
      <c r="A33" s="9"/>
      <c r="B33" s="10"/>
      <c r="C33" s="10"/>
      <c r="D33" s="11"/>
      <c r="E33" s="11"/>
      <c r="F33" s="11"/>
      <c r="G33" s="11"/>
      <c r="H33" s="11"/>
      <c r="I33" s="73"/>
      <c r="J33" s="125"/>
      <c r="K33" s="73"/>
      <c r="L33" s="73"/>
      <c r="M33" s="73"/>
      <c r="N33" s="74"/>
      <c r="O33" s="73"/>
      <c r="P33" s="75"/>
    </row>
    <row r="34" spans="1:16" ht="28.5" customHeight="1">
      <c r="A34" s="12" t="s">
        <v>0</v>
      </c>
      <c r="B34" s="12" t="s">
        <v>1</v>
      </c>
      <c r="C34" s="177" t="s">
        <v>2</v>
      </c>
      <c r="D34" s="178"/>
      <c r="E34" s="178"/>
      <c r="F34" s="178"/>
      <c r="G34" s="178"/>
      <c r="H34" s="178"/>
      <c r="I34" s="71" t="s">
        <v>48</v>
      </c>
      <c r="J34" s="118" t="s">
        <v>47</v>
      </c>
      <c r="K34" s="179" t="s">
        <v>122</v>
      </c>
      <c r="L34" s="179"/>
      <c r="M34" s="179" t="s">
        <v>120</v>
      </c>
      <c r="N34" s="180"/>
      <c r="O34" s="179" t="s">
        <v>121</v>
      </c>
      <c r="P34" s="180"/>
    </row>
    <row r="35" spans="1:16" ht="12.75">
      <c r="A35" s="5"/>
      <c r="B35" s="92"/>
      <c r="C35" s="201" t="s">
        <v>24</v>
      </c>
      <c r="D35" s="202"/>
      <c r="E35" s="202"/>
      <c r="F35" s="202"/>
      <c r="G35" s="202"/>
      <c r="H35" s="203"/>
      <c r="I35" s="93">
        <v>1668619.42</v>
      </c>
      <c r="J35" s="126">
        <f>11592000/M12</f>
        <v>1538522.7951423451</v>
      </c>
      <c r="K35" s="204">
        <v>1733690</v>
      </c>
      <c r="L35" s="205"/>
      <c r="M35" s="204">
        <v>1662120</v>
      </c>
      <c r="N35" s="205"/>
      <c r="O35" s="204">
        <v>1698630</v>
      </c>
      <c r="P35" s="205"/>
    </row>
    <row r="36" spans="1:16" ht="12.75">
      <c r="A36" s="1"/>
      <c r="B36" s="76" t="s">
        <v>25</v>
      </c>
      <c r="C36" s="206" t="s">
        <v>26</v>
      </c>
      <c r="D36" s="207"/>
      <c r="E36" s="207"/>
      <c r="F36" s="207"/>
      <c r="G36" s="207"/>
      <c r="H36" s="208"/>
      <c r="I36" s="77">
        <v>1626090.25</v>
      </c>
      <c r="J36" s="120">
        <f>11278000/R37</f>
        <v>1496847.8333001526</v>
      </c>
      <c r="K36" s="187">
        <v>1684280</v>
      </c>
      <c r="L36" s="188"/>
      <c r="M36" s="187">
        <v>1612150</v>
      </c>
      <c r="N36" s="188"/>
      <c r="O36" s="187">
        <v>1647570</v>
      </c>
      <c r="P36" s="188"/>
    </row>
    <row r="37" spans="1:18" ht="12.75">
      <c r="A37" s="1"/>
      <c r="B37" s="76" t="s">
        <v>27</v>
      </c>
      <c r="C37" s="206" t="s">
        <v>28</v>
      </c>
      <c r="D37" s="207"/>
      <c r="E37" s="207"/>
      <c r="F37" s="207"/>
      <c r="G37" s="207"/>
      <c r="H37" s="208"/>
      <c r="I37" s="77">
        <v>1332554.92</v>
      </c>
      <c r="J37" s="120">
        <f>9591000/R37</f>
        <v>1272944.4555046784</v>
      </c>
      <c r="K37" s="187">
        <v>1393520</v>
      </c>
      <c r="L37" s="188"/>
      <c r="M37" s="187">
        <v>1336090</v>
      </c>
      <c r="N37" s="188"/>
      <c r="O37" s="187">
        <v>1368270</v>
      </c>
      <c r="P37" s="188"/>
      <c r="R37">
        <v>7.5345</v>
      </c>
    </row>
    <row r="38" spans="1:16" ht="12.75">
      <c r="A38" s="61"/>
      <c r="B38" s="78" t="s">
        <v>29</v>
      </c>
      <c r="C38" s="209" t="s">
        <v>30</v>
      </c>
      <c r="D38" s="210"/>
      <c r="E38" s="210"/>
      <c r="F38" s="210"/>
      <c r="G38" s="210"/>
      <c r="H38" s="211"/>
      <c r="I38" s="79">
        <v>213987.65</v>
      </c>
      <c r="J38" s="121">
        <f>1725000/R37</f>
        <v>228946.84451522992</v>
      </c>
      <c r="K38" s="193">
        <v>250640</v>
      </c>
      <c r="L38" s="194"/>
      <c r="M38" s="193">
        <v>222410</v>
      </c>
      <c r="N38" s="194"/>
      <c r="O38" s="193">
        <v>228650</v>
      </c>
      <c r="P38" s="194"/>
    </row>
    <row r="39" spans="1:16" ht="12.75">
      <c r="A39" s="61"/>
      <c r="B39" s="78" t="s">
        <v>18</v>
      </c>
      <c r="C39" s="209" t="s">
        <v>19</v>
      </c>
      <c r="D39" s="210"/>
      <c r="E39" s="210"/>
      <c r="F39" s="210"/>
      <c r="G39" s="210"/>
      <c r="H39" s="211"/>
      <c r="I39" s="79">
        <v>68922.27</v>
      </c>
      <c r="J39" s="121">
        <f>600000/R37</f>
        <v>79633.68504877563</v>
      </c>
      <c r="K39" s="193">
        <v>79630</v>
      </c>
      <c r="L39" s="194"/>
      <c r="M39" s="193">
        <v>79630</v>
      </c>
      <c r="N39" s="194"/>
      <c r="O39" s="193">
        <v>79630</v>
      </c>
      <c r="P39" s="194"/>
    </row>
    <row r="40" spans="1:16" ht="12.75">
      <c r="A40" s="61"/>
      <c r="B40" s="78" t="s">
        <v>8</v>
      </c>
      <c r="C40" s="209" t="s">
        <v>9</v>
      </c>
      <c r="D40" s="210"/>
      <c r="E40" s="210"/>
      <c r="F40" s="210"/>
      <c r="G40" s="210"/>
      <c r="H40" s="211"/>
      <c r="I40" s="79">
        <v>1025002.85</v>
      </c>
      <c r="J40" s="121">
        <f>7000000/R37</f>
        <v>929059.6589023824</v>
      </c>
      <c r="K40" s="193">
        <v>1017100</v>
      </c>
      <c r="L40" s="194"/>
      <c r="M40" s="193">
        <v>993100</v>
      </c>
      <c r="N40" s="194"/>
      <c r="O40" s="193">
        <v>1017900</v>
      </c>
      <c r="P40" s="194"/>
    </row>
    <row r="41" spans="1:16" ht="12.75">
      <c r="A41" s="61"/>
      <c r="B41" s="113" t="s">
        <v>10</v>
      </c>
      <c r="C41" s="209" t="s">
        <v>11</v>
      </c>
      <c r="D41" s="210"/>
      <c r="E41" s="210"/>
      <c r="F41" s="210"/>
      <c r="G41" s="210"/>
      <c r="H41" s="211"/>
      <c r="I41" s="114">
        <v>24642.15</v>
      </c>
      <c r="J41" s="121">
        <f>266000/R37</f>
        <v>35304.26703829053</v>
      </c>
      <c r="K41" s="193">
        <v>46150</v>
      </c>
      <c r="L41" s="194"/>
      <c r="M41" s="193">
        <v>40950</v>
      </c>
      <c r="N41" s="194"/>
      <c r="O41" s="193">
        <v>42090</v>
      </c>
      <c r="P41" s="194"/>
    </row>
    <row r="42" spans="1:16" ht="12.75">
      <c r="A42" s="1"/>
      <c r="B42" s="76" t="s">
        <v>31</v>
      </c>
      <c r="C42" s="206" t="s">
        <v>32</v>
      </c>
      <c r="D42" s="207"/>
      <c r="E42" s="207"/>
      <c r="F42" s="207"/>
      <c r="G42" s="207"/>
      <c r="H42" s="208"/>
      <c r="I42" s="77">
        <v>288248.45</v>
      </c>
      <c r="J42" s="120">
        <v>222177.99</v>
      </c>
      <c r="K42" s="187">
        <v>241150</v>
      </c>
      <c r="L42" s="188"/>
      <c r="M42" s="187">
        <v>231940</v>
      </c>
      <c r="N42" s="188"/>
      <c r="O42" s="187">
        <v>233970</v>
      </c>
      <c r="P42" s="188"/>
    </row>
    <row r="43" spans="1:16" ht="12.75">
      <c r="A43" s="61"/>
      <c r="B43" s="78" t="s">
        <v>29</v>
      </c>
      <c r="C43" s="209" t="s">
        <v>30</v>
      </c>
      <c r="D43" s="210"/>
      <c r="E43" s="210"/>
      <c r="F43" s="210"/>
      <c r="G43" s="210"/>
      <c r="H43" s="211"/>
      <c r="I43" s="79">
        <v>40197.34</v>
      </c>
      <c r="J43" s="121">
        <f>402000/R37</f>
        <v>53354.56898267967</v>
      </c>
      <c r="K43" s="193">
        <v>76770</v>
      </c>
      <c r="L43" s="194"/>
      <c r="M43" s="193">
        <v>68140</v>
      </c>
      <c r="N43" s="194"/>
      <c r="O43" s="193">
        <v>70040</v>
      </c>
      <c r="P43" s="194"/>
    </row>
    <row r="44" spans="1:16" ht="12.75">
      <c r="A44" s="61"/>
      <c r="B44" s="78" t="s">
        <v>33</v>
      </c>
      <c r="C44" s="209" t="s">
        <v>34</v>
      </c>
      <c r="D44" s="210"/>
      <c r="E44" s="210"/>
      <c r="F44" s="210"/>
      <c r="G44" s="210"/>
      <c r="H44" s="211"/>
      <c r="I44" s="79">
        <v>135081.82</v>
      </c>
      <c r="J44" s="121">
        <f>828000/R37</f>
        <v>109894.48536731036</v>
      </c>
      <c r="K44" s="193">
        <v>109660</v>
      </c>
      <c r="L44" s="194"/>
      <c r="M44" s="193">
        <v>109660</v>
      </c>
      <c r="N44" s="194"/>
      <c r="O44" s="193">
        <v>109660</v>
      </c>
      <c r="P44" s="194"/>
    </row>
    <row r="45" spans="1:16" ht="12.75">
      <c r="A45" s="61"/>
      <c r="B45" s="78" t="s">
        <v>14</v>
      </c>
      <c r="C45" s="209" t="s">
        <v>15</v>
      </c>
      <c r="D45" s="210"/>
      <c r="E45" s="210"/>
      <c r="F45" s="210"/>
      <c r="G45" s="210"/>
      <c r="H45" s="211"/>
      <c r="I45" s="79">
        <v>8238.1</v>
      </c>
      <c r="J45" s="121">
        <f>70000/R37</f>
        <v>9290.596589023824</v>
      </c>
      <c r="K45" s="193">
        <v>9400</v>
      </c>
      <c r="L45" s="194"/>
      <c r="M45" s="193">
        <v>9400</v>
      </c>
      <c r="N45" s="194"/>
      <c r="O45" s="193">
        <v>9400</v>
      </c>
      <c r="P45" s="194"/>
    </row>
    <row r="46" spans="1:16" ht="12.75">
      <c r="A46" s="61"/>
      <c r="B46" s="78" t="s">
        <v>18</v>
      </c>
      <c r="C46" s="209" t="s">
        <v>19</v>
      </c>
      <c r="D46" s="210"/>
      <c r="E46" s="210"/>
      <c r="F46" s="210"/>
      <c r="G46" s="210"/>
      <c r="H46" s="211"/>
      <c r="I46" s="79">
        <v>60147.08</v>
      </c>
      <c r="J46" s="121">
        <f>300000/R37</f>
        <v>39816.842524387816</v>
      </c>
      <c r="K46" s="193">
        <v>39820</v>
      </c>
      <c r="L46" s="194"/>
      <c r="M46" s="193">
        <v>39820</v>
      </c>
      <c r="N46" s="194"/>
      <c r="O46" s="193">
        <v>39820</v>
      </c>
      <c r="P46" s="194"/>
    </row>
    <row r="47" spans="1:16" ht="12.75">
      <c r="A47" s="61"/>
      <c r="B47" s="78" t="s">
        <v>8</v>
      </c>
      <c r="C47" s="209" t="s">
        <v>9</v>
      </c>
      <c r="D47" s="210"/>
      <c r="E47" s="210"/>
      <c r="F47" s="210"/>
      <c r="G47" s="210"/>
      <c r="H47" s="211"/>
      <c r="I47" s="79">
        <v>25677.75</v>
      </c>
      <c r="J47" s="121">
        <v>0</v>
      </c>
      <c r="K47" s="193">
        <v>400</v>
      </c>
      <c r="L47" s="194"/>
      <c r="M47" s="193">
        <v>400</v>
      </c>
      <c r="N47" s="194"/>
      <c r="O47" s="193">
        <v>400</v>
      </c>
      <c r="P47" s="194"/>
    </row>
    <row r="48" spans="1:16" ht="12.75">
      <c r="A48" s="61"/>
      <c r="B48" s="78" t="s">
        <v>10</v>
      </c>
      <c r="C48" s="209" t="s">
        <v>11</v>
      </c>
      <c r="D48" s="210"/>
      <c r="E48" s="210"/>
      <c r="F48" s="210"/>
      <c r="G48" s="210"/>
      <c r="H48" s="211"/>
      <c r="I48" s="79">
        <v>8756.25</v>
      </c>
      <c r="J48" s="121">
        <f>74000/R37</f>
        <v>9821.487822682328</v>
      </c>
      <c r="K48" s="193">
        <v>5100</v>
      </c>
      <c r="L48" s="194"/>
      <c r="M48" s="193">
        <v>4520</v>
      </c>
      <c r="N48" s="194"/>
      <c r="O48" s="193">
        <v>4650</v>
      </c>
      <c r="P48" s="194"/>
    </row>
    <row r="49" spans="1:16" ht="12.75">
      <c r="A49" s="61"/>
      <c r="B49" s="78" t="s">
        <v>22</v>
      </c>
      <c r="C49" s="209" t="s">
        <v>23</v>
      </c>
      <c r="D49" s="210"/>
      <c r="E49" s="210"/>
      <c r="F49" s="210"/>
      <c r="G49" s="210"/>
      <c r="H49" s="211"/>
      <c r="I49" s="79">
        <v>10150.11</v>
      </c>
      <c r="J49" s="121">
        <v>0</v>
      </c>
      <c r="K49" s="193">
        <v>0</v>
      </c>
      <c r="L49" s="194"/>
      <c r="M49" s="193">
        <v>0</v>
      </c>
      <c r="N49" s="194"/>
      <c r="O49" s="193">
        <v>0</v>
      </c>
      <c r="P49" s="194"/>
    </row>
    <row r="50" spans="1:16" ht="12.75">
      <c r="A50" s="1"/>
      <c r="B50" s="76" t="s">
        <v>35</v>
      </c>
      <c r="C50" s="206" t="s">
        <v>36</v>
      </c>
      <c r="D50" s="207"/>
      <c r="E50" s="207"/>
      <c r="F50" s="207"/>
      <c r="G50" s="207"/>
      <c r="H50" s="208"/>
      <c r="I50" s="77">
        <v>2808.41</v>
      </c>
      <c r="J50" s="120">
        <f>6000/R37</f>
        <v>796.3368504877562</v>
      </c>
      <c r="K50" s="187">
        <v>790</v>
      </c>
      <c r="L50" s="188"/>
      <c r="M50" s="187">
        <v>790</v>
      </c>
      <c r="N50" s="188"/>
      <c r="O50" s="187">
        <v>790</v>
      </c>
      <c r="P50" s="188"/>
    </row>
    <row r="51" spans="1:16" ht="12.75">
      <c r="A51" s="61"/>
      <c r="B51" s="78" t="s">
        <v>33</v>
      </c>
      <c r="C51" s="209" t="s">
        <v>34</v>
      </c>
      <c r="D51" s="210"/>
      <c r="E51" s="210"/>
      <c r="F51" s="210"/>
      <c r="G51" s="210"/>
      <c r="H51" s="211"/>
      <c r="I51" s="79">
        <v>2808.41</v>
      </c>
      <c r="J51" s="121">
        <v>796.34</v>
      </c>
      <c r="K51" s="193">
        <v>790</v>
      </c>
      <c r="L51" s="194"/>
      <c r="M51" s="193">
        <v>790</v>
      </c>
      <c r="N51" s="194"/>
      <c r="O51" s="193">
        <v>790</v>
      </c>
      <c r="P51" s="194"/>
    </row>
    <row r="52" spans="1:16" ht="12.75">
      <c r="A52" s="1"/>
      <c r="B52" s="76" t="s">
        <v>37</v>
      </c>
      <c r="C52" s="206" t="s">
        <v>38</v>
      </c>
      <c r="D52" s="207"/>
      <c r="E52" s="207"/>
      <c r="F52" s="207"/>
      <c r="G52" s="207"/>
      <c r="H52" s="208"/>
      <c r="I52" s="77">
        <v>2478.47</v>
      </c>
      <c r="J52" s="120">
        <f>7000/R37</f>
        <v>929.0596589023824</v>
      </c>
      <c r="K52" s="187">
        <v>48820</v>
      </c>
      <c r="L52" s="188"/>
      <c r="M52" s="187">
        <v>43330</v>
      </c>
      <c r="N52" s="188"/>
      <c r="O52" s="187">
        <v>44540</v>
      </c>
      <c r="P52" s="188"/>
    </row>
    <row r="53" spans="1:16" ht="12.75">
      <c r="A53" s="61"/>
      <c r="B53" s="78" t="s">
        <v>29</v>
      </c>
      <c r="C53" s="191" t="s">
        <v>30</v>
      </c>
      <c r="D53" s="192"/>
      <c r="E53" s="192"/>
      <c r="F53" s="192"/>
      <c r="G53" s="192"/>
      <c r="H53" s="192"/>
      <c r="I53" s="79">
        <v>0</v>
      </c>
      <c r="J53" s="121">
        <f>7000/R37</f>
        <v>929.0596589023824</v>
      </c>
      <c r="K53" s="193">
        <v>48820</v>
      </c>
      <c r="L53" s="194"/>
      <c r="M53" s="195">
        <v>43330</v>
      </c>
      <c r="N53" s="196"/>
      <c r="O53" s="193">
        <v>44540</v>
      </c>
      <c r="P53" s="194"/>
    </row>
    <row r="54" spans="1:16" ht="12.75">
      <c r="A54" s="61"/>
      <c r="B54" s="78" t="s">
        <v>8</v>
      </c>
      <c r="C54" s="191" t="s">
        <v>9</v>
      </c>
      <c r="D54" s="192"/>
      <c r="E54" s="192"/>
      <c r="F54" s="192"/>
      <c r="G54" s="192"/>
      <c r="H54" s="192"/>
      <c r="I54" s="79">
        <v>2478.47</v>
      </c>
      <c r="J54" s="121">
        <v>0</v>
      </c>
      <c r="K54" s="193">
        <v>0</v>
      </c>
      <c r="L54" s="194"/>
      <c r="M54" s="195">
        <v>0</v>
      </c>
      <c r="N54" s="196"/>
      <c r="O54" s="193">
        <v>0</v>
      </c>
      <c r="P54" s="194"/>
    </row>
    <row r="55" spans="1:16" ht="12.75">
      <c r="A55" s="1"/>
      <c r="B55" s="76" t="s">
        <v>39</v>
      </c>
      <c r="C55" s="185" t="s">
        <v>40</v>
      </c>
      <c r="D55" s="186"/>
      <c r="E55" s="186"/>
      <c r="F55" s="186"/>
      <c r="G55" s="186"/>
      <c r="H55" s="186"/>
      <c r="I55" s="77">
        <v>42529.17</v>
      </c>
      <c r="J55" s="120">
        <f>314000/R37</f>
        <v>41674.96184219258</v>
      </c>
      <c r="K55" s="187">
        <v>49410</v>
      </c>
      <c r="L55" s="188"/>
      <c r="M55" s="189">
        <v>49970</v>
      </c>
      <c r="N55" s="190"/>
      <c r="O55" s="187">
        <v>51060</v>
      </c>
      <c r="P55" s="188"/>
    </row>
    <row r="56" spans="1:16" ht="12.75">
      <c r="A56" s="1"/>
      <c r="B56" s="76" t="s">
        <v>41</v>
      </c>
      <c r="C56" s="185" t="s">
        <v>42</v>
      </c>
      <c r="D56" s="186"/>
      <c r="E56" s="186"/>
      <c r="F56" s="186"/>
      <c r="G56" s="186"/>
      <c r="H56" s="186"/>
      <c r="I56" s="77">
        <v>42529.17</v>
      </c>
      <c r="J56" s="120">
        <f>314000/R37</f>
        <v>41674.96184219258</v>
      </c>
      <c r="K56" s="187">
        <v>49410</v>
      </c>
      <c r="L56" s="188"/>
      <c r="M56" s="189">
        <v>49970</v>
      </c>
      <c r="N56" s="190"/>
      <c r="O56" s="187">
        <v>51060</v>
      </c>
      <c r="P56" s="188"/>
    </row>
    <row r="57" spans="1:16" ht="12.75">
      <c r="A57" s="61"/>
      <c r="B57" s="78" t="s">
        <v>29</v>
      </c>
      <c r="C57" s="191" t="s">
        <v>30</v>
      </c>
      <c r="D57" s="192"/>
      <c r="E57" s="192"/>
      <c r="F57" s="192"/>
      <c r="G57" s="192"/>
      <c r="H57" s="192"/>
      <c r="I57" s="79">
        <v>0</v>
      </c>
      <c r="J57" s="121">
        <f>4000/R37</f>
        <v>530.8912336585042</v>
      </c>
      <c r="K57" s="193">
        <v>3850</v>
      </c>
      <c r="L57" s="194"/>
      <c r="M57" s="195">
        <v>3410</v>
      </c>
      <c r="N57" s="196"/>
      <c r="O57" s="193">
        <v>3500</v>
      </c>
      <c r="P57" s="194"/>
    </row>
    <row r="58" spans="1:16" ht="12.75">
      <c r="A58" s="61"/>
      <c r="B58" s="78" t="s">
        <v>33</v>
      </c>
      <c r="C58" s="191" t="s">
        <v>34</v>
      </c>
      <c r="D58" s="192"/>
      <c r="E58" s="192"/>
      <c r="F58" s="192"/>
      <c r="G58" s="192"/>
      <c r="H58" s="192"/>
      <c r="I58" s="79">
        <v>265.45</v>
      </c>
      <c r="J58" s="121">
        <v>0</v>
      </c>
      <c r="K58" s="193">
        <v>2860</v>
      </c>
      <c r="L58" s="194"/>
      <c r="M58" s="195">
        <v>2860</v>
      </c>
      <c r="N58" s="196"/>
      <c r="O58" s="193">
        <v>2860</v>
      </c>
      <c r="P58" s="194"/>
    </row>
    <row r="59" spans="1:16" ht="12.75">
      <c r="A59" s="61"/>
      <c r="B59" s="78" t="s">
        <v>14</v>
      </c>
      <c r="C59" s="191" t="s">
        <v>15</v>
      </c>
      <c r="D59" s="192"/>
      <c r="E59" s="192"/>
      <c r="F59" s="192"/>
      <c r="G59" s="192"/>
      <c r="H59" s="192"/>
      <c r="I59" s="79">
        <v>5049.97</v>
      </c>
      <c r="J59" s="121">
        <f>20000/R37</f>
        <v>2654.456168292521</v>
      </c>
      <c r="K59" s="193">
        <v>2700</v>
      </c>
      <c r="L59" s="194"/>
      <c r="M59" s="195">
        <v>2700</v>
      </c>
      <c r="N59" s="196"/>
      <c r="O59" s="193">
        <v>2700</v>
      </c>
      <c r="P59" s="194"/>
    </row>
    <row r="60" spans="1:16" ht="12.75">
      <c r="A60" s="61"/>
      <c r="B60" s="78" t="s">
        <v>8</v>
      </c>
      <c r="C60" s="191" t="s">
        <v>9</v>
      </c>
      <c r="D60" s="192"/>
      <c r="E60" s="192"/>
      <c r="F60" s="192"/>
      <c r="G60" s="192"/>
      <c r="H60" s="192"/>
      <c r="I60" s="79">
        <v>37213.75</v>
      </c>
      <c r="J60" s="121">
        <f>290000/R37</f>
        <v>38489.61444024155</v>
      </c>
      <c r="K60" s="193">
        <v>40000</v>
      </c>
      <c r="L60" s="194"/>
      <c r="M60" s="195">
        <v>41000</v>
      </c>
      <c r="N60" s="196"/>
      <c r="O60" s="193">
        <v>42000</v>
      </c>
      <c r="P60" s="194"/>
    </row>
  </sheetData>
  <sheetProtection/>
  <mergeCells count="172">
    <mergeCell ref="C29:H29"/>
    <mergeCell ref="C30:H30"/>
    <mergeCell ref="C59:H59"/>
    <mergeCell ref="K59:L59"/>
    <mergeCell ref="M59:N59"/>
    <mergeCell ref="O59:P59"/>
    <mergeCell ref="M58:N58"/>
    <mergeCell ref="O58:P58"/>
    <mergeCell ref="C55:H55"/>
    <mergeCell ref="K55:L55"/>
    <mergeCell ref="C60:H60"/>
    <mergeCell ref="K60:L60"/>
    <mergeCell ref="M60:N60"/>
    <mergeCell ref="O60:P60"/>
    <mergeCell ref="C57:H57"/>
    <mergeCell ref="K57:L57"/>
    <mergeCell ref="M57:N57"/>
    <mergeCell ref="O57:P57"/>
    <mergeCell ref="C58:H58"/>
    <mergeCell ref="K58:L58"/>
    <mergeCell ref="M55:N55"/>
    <mergeCell ref="O55:P55"/>
    <mergeCell ref="C56:H56"/>
    <mergeCell ref="K56:L56"/>
    <mergeCell ref="M56:N56"/>
    <mergeCell ref="O56:P56"/>
    <mergeCell ref="C53:H53"/>
    <mergeCell ref="K53:L53"/>
    <mergeCell ref="M53:N53"/>
    <mergeCell ref="O53:P53"/>
    <mergeCell ref="C54:H54"/>
    <mergeCell ref="K54:L54"/>
    <mergeCell ref="M54:N54"/>
    <mergeCell ref="O54:P54"/>
    <mergeCell ref="C51:H51"/>
    <mergeCell ref="K51:L51"/>
    <mergeCell ref="M51:N51"/>
    <mergeCell ref="O51:P51"/>
    <mergeCell ref="C52:H52"/>
    <mergeCell ref="K52:L52"/>
    <mergeCell ref="M52:N52"/>
    <mergeCell ref="O52:P52"/>
    <mergeCell ref="C49:H49"/>
    <mergeCell ref="K49:L49"/>
    <mergeCell ref="M49:N49"/>
    <mergeCell ref="O49:P49"/>
    <mergeCell ref="C50:H50"/>
    <mergeCell ref="K50:L50"/>
    <mergeCell ref="M50:N50"/>
    <mergeCell ref="O50:P50"/>
    <mergeCell ref="C47:H47"/>
    <mergeCell ref="K47:L47"/>
    <mergeCell ref="M47:N47"/>
    <mergeCell ref="O47:P47"/>
    <mergeCell ref="C48:H48"/>
    <mergeCell ref="K48:L48"/>
    <mergeCell ref="M48:N48"/>
    <mergeCell ref="O48:P48"/>
    <mergeCell ref="C45:H45"/>
    <mergeCell ref="K45:L45"/>
    <mergeCell ref="M45:N45"/>
    <mergeCell ref="O45:P45"/>
    <mergeCell ref="C46:H46"/>
    <mergeCell ref="K46:L46"/>
    <mergeCell ref="M46:N46"/>
    <mergeCell ref="O46:P46"/>
    <mergeCell ref="C43:H43"/>
    <mergeCell ref="K43:L43"/>
    <mergeCell ref="M43:N43"/>
    <mergeCell ref="O43:P43"/>
    <mergeCell ref="C44:H44"/>
    <mergeCell ref="K44:L44"/>
    <mergeCell ref="M44:N44"/>
    <mergeCell ref="O44:P44"/>
    <mergeCell ref="C41:H41"/>
    <mergeCell ref="K41:L41"/>
    <mergeCell ref="M41:N41"/>
    <mergeCell ref="O41:P41"/>
    <mergeCell ref="C42:H42"/>
    <mergeCell ref="K42:L42"/>
    <mergeCell ref="M42:N42"/>
    <mergeCell ref="O42:P42"/>
    <mergeCell ref="C39:H39"/>
    <mergeCell ref="K39:L39"/>
    <mergeCell ref="M39:N39"/>
    <mergeCell ref="O39:P39"/>
    <mergeCell ref="C40:H40"/>
    <mergeCell ref="K40:L40"/>
    <mergeCell ref="M40:N40"/>
    <mergeCell ref="O40:P40"/>
    <mergeCell ref="C37:H37"/>
    <mergeCell ref="K37:L37"/>
    <mergeCell ref="M37:N37"/>
    <mergeCell ref="O37:P37"/>
    <mergeCell ref="C38:H38"/>
    <mergeCell ref="K38:L38"/>
    <mergeCell ref="M38:N38"/>
    <mergeCell ref="O38:P38"/>
    <mergeCell ref="C35:H35"/>
    <mergeCell ref="K35:L35"/>
    <mergeCell ref="M35:N35"/>
    <mergeCell ref="O35:P35"/>
    <mergeCell ref="C36:H36"/>
    <mergeCell ref="K36:L36"/>
    <mergeCell ref="M36:N36"/>
    <mergeCell ref="O36:P36"/>
    <mergeCell ref="C27:H27"/>
    <mergeCell ref="K27:L27"/>
    <mergeCell ref="M27:N27"/>
    <mergeCell ref="O27:P27"/>
    <mergeCell ref="G32:L32"/>
    <mergeCell ref="C34:H34"/>
    <mergeCell ref="K34:L34"/>
    <mergeCell ref="M34:N34"/>
    <mergeCell ref="O34:P34"/>
    <mergeCell ref="C28:H28"/>
    <mergeCell ref="C25:H25"/>
    <mergeCell ref="K25:L25"/>
    <mergeCell ref="M25:N25"/>
    <mergeCell ref="O25:P25"/>
    <mergeCell ref="C26:H26"/>
    <mergeCell ref="K26:L26"/>
    <mergeCell ref="M26:N26"/>
    <mergeCell ref="O26:P26"/>
    <mergeCell ref="C23:H23"/>
    <mergeCell ref="K23:L23"/>
    <mergeCell ref="M23:N23"/>
    <mergeCell ref="O23:P23"/>
    <mergeCell ref="C24:H24"/>
    <mergeCell ref="K24:L24"/>
    <mergeCell ref="M24:N24"/>
    <mergeCell ref="O24:P24"/>
    <mergeCell ref="C21:H21"/>
    <mergeCell ref="K21:L21"/>
    <mergeCell ref="M21:N21"/>
    <mergeCell ref="O21:P21"/>
    <mergeCell ref="C22:H22"/>
    <mergeCell ref="K22:L22"/>
    <mergeCell ref="M22:N22"/>
    <mergeCell ref="O22:P22"/>
    <mergeCell ref="C19:H19"/>
    <mergeCell ref="K19:L19"/>
    <mergeCell ref="M19:N19"/>
    <mergeCell ref="O19:P19"/>
    <mergeCell ref="C20:H20"/>
    <mergeCell ref="K20:L20"/>
    <mergeCell ref="M20:N20"/>
    <mergeCell ref="O20:P20"/>
    <mergeCell ref="C17:H17"/>
    <mergeCell ref="K17:L17"/>
    <mergeCell ref="M17:N17"/>
    <mergeCell ref="O17:P17"/>
    <mergeCell ref="C18:H18"/>
    <mergeCell ref="K18:L18"/>
    <mergeCell ref="M18:N18"/>
    <mergeCell ref="O18:P18"/>
    <mergeCell ref="C15:H15"/>
    <mergeCell ref="K15:L15"/>
    <mergeCell ref="M15:N15"/>
    <mergeCell ref="O15:P15"/>
    <mergeCell ref="C16:H16"/>
    <mergeCell ref="K16:L16"/>
    <mergeCell ref="M16:N16"/>
    <mergeCell ref="O16:P16"/>
    <mergeCell ref="N1:O1"/>
    <mergeCell ref="A4:P5"/>
    <mergeCell ref="K14:L14"/>
    <mergeCell ref="M14:N14"/>
    <mergeCell ref="O14:P14"/>
    <mergeCell ref="F10:J10"/>
    <mergeCell ref="F13:J13"/>
    <mergeCell ref="F7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1.57421875" style="0" customWidth="1"/>
    <col min="2" max="2" width="21.7109375" style="0" customWidth="1"/>
    <col min="3" max="3" width="19.8515625" style="0" customWidth="1"/>
    <col min="4" max="4" width="23.140625" style="0" customWidth="1"/>
    <col min="5" max="5" width="24.57421875" style="0" customWidth="1"/>
    <col min="6" max="6" width="23.28125" style="0" customWidth="1"/>
    <col min="7" max="7" width="20.57421875" style="0" customWidth="1"/>
    <col min="8" max="8" width="24.421875" style="0" customWidth="1"/>
    <col min="9" max="9" width="18.57421875" style="0" customWidth="1"/>
  </cols>
  <sheetData>
    <row r="1" spans="1:6" ht="15.75" customHeight="1">
      <c r="A1" s="153" t="s">
        <v>51</v>
      </c>
      <c r="B1" s="153"/>
      <c r="C1" s="153"/>
      <c r="D1" s="153"/>
      <c r="E1" s="153"/>
      <c r="F1" s="153"/>
    </row>
    <row r="2" spans="1:6" ht="18">
      <c r="A2" s="15"/>
      <c r="B2" s="15"/>
      <c r="C2" s="15"/>
      <c r="D2" s="15"/>
      <c r="E2" s="15"/>
      <c r="F2" s="15"/>
    </row>
    <row r="3" spans="1:6" ht="15.75" customHeight="1">
      <c r="A3" s="153" t="s">
        <v>44</v>
      </c>
      <c r="B3" s="153"/>
      <c r="C3" s="153"/>
      <c r="D3" s="153"/>
      <c r="E3" s="165"/>
      <c r="F3" s="165"/>
    </row>
    <row r="4" spans="1:6" ht="18">
      <c r="A4" s="15"/>
      <c r="B4" s="15"/>
      <c r="C4" s="15"/>
      <c r="D4" s="15"/>
      <c r="E4" s="16"/>
      <c r="F4" s="16"/>
    </row>
    <row r="5" spans="1:6" ht="15.75" customHeight="1">
      <c r="A5" s="153" t="s">
        <v>45</v>
      </c>
      <c r="B5" s="154"/>
      <c r="C5" s="154"/>
      <c r="D5" s="154"/>
      <c r="E5" s="154"/>
      <c r="F5" s="154"/>
    </row>
    <row r="6" spans="1:6" ht="25.5" customHeight="1">
      <c r="A6" s="15"/>
      <c r="B6" s="15"/>
      <c r="C6" s="15"/>
      <c r="D6" s="15"/>
      <c r="E6" s="16"/>
      <c r="F6" s="16"/>
    </row>
    <row r="7" spans="1:6" ht="20.25" customHeight="1">
      <c r="A7" s="153" t="s">
        <v>77</v>
      </c>
      <c r="B7" s="215"/>
      <c r="C7" s="215"/>
      <c r="D7" s="215"/>
      <c r="E7" s="215"/>
      <c r="F7" s="215"/>
    </row>
    <row r="8" spans="1:6" ht="25.5" customHeight="1">
      <c r="A8" s="15"/>
      <c r="B8" s="15"/>
      <c r="C8" s="15"/>
      <c r="D8" s="15"/>
      <c r="E8" s="16"/>
      <c r="F8" s="16"/>
    </row>
    <row r="9" spans="1:6" ht="24.75" customHeight="1">
      <c r="A9" s="43" t="s">
        <v>78</v>
      </c>
      <c r="B9" s="42" t="s">
        <v>48</v>
      </c>
      <c r="C9" s="43" t="s">
        <v>47</v>
      </c>
      <c r="D9" s="43" t="s">
        <v>56</v>
      </c>
      <c r="E9" s="43" t="s">
        <v>123</v>
      </c>
      <c r="F9" s="43" t="s">
        <v>124</v>
      </c>
    </row>
    <row r="10" spans="1:6" ht="18.75" customHeight="1">
      <c r="A10" s="47" t="s">
        <v>79</v>
      </c>
      <c r="B10" s="98">
        <v>1668169</v>
      </c>
      <c r="C10" s="96">
        <v>1538523</v>
      </c>
      <c r="D10" s="96">
        <v>1733690</v>
      </c>
      <c r="E10" s="96">
        <v>1662120</v>
      </c>
      <c r="F10" s="96">
        <v>1698630</v>
      </c>
    </row>
    <row r="11" spans="1:6" ht="20.25" customHeight="1">
      <c r="A11" s="47" t="s">
        <v>80</v>
      </c>
      <c r="B11" s="99">
        <v>1668619.42</v>
      </c>
      <c r="C11" s="97">
        <v>1538523</v>
      </c>
      <c r="D11" s="97">
        <v>1733690</v>
      </c>
      <c r="E11" s="97">
        <v>1662120</v>
      </c>
      <c r="F11" s="97">
        <v>1698630</v>
      </c>
    </row>
    <row r="13" ht="21.75" customHeight="1"/>
    <row r="14" ht="31.5" customHeight="1"/>
    <row r="15" ht="21" customHeight="1"/>
  </sheetData>
  <sheetProtection/>
  <mergeCells count="4">
    <mergeCell ref="A1:F1"/>
    <mergeCell ref="A3:F3"/>
    <mergeCell ref="A5:F5"/>
    <mergeCell ref="A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24" sqref="H24"/>
    </sheetView>
  </sheetViews>
  <sheetFormatPr defaultColWidth="9.140625" defaultRowHeight="12.75"/>
  <cols>
    <col min="4" max="4" width="27.421875" style="0" customWidth="1"/>
    <col min="5" max="5" width="18.421875" style="0" customWidth="1"/>
    <col min="6" max="6" width="18.14062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1" spans="1:9" ht="15.75">
      <c r="A1" s="153" t="s">
        <v>51</v>
      </c>
      <c r="B1" s="153"/>
      <c r="C1" s="153"/>
      <c r="D1" s="153"/>
      <c r="E1" s="153"/>
      <c r="F1" s="153"/>
      <c r="G1" s="153"/>
      <c r="H1" s="153"/>
      <c r="I1" s="153"/>
    </row>
    <row r="2" spans="1:9" ht="18">
      <c r="A2" s="15"/>
      <c r="B2" s="15"/>
      <c r="C2" s="15"/>
      <c r="D2" s="15"/>
      <c r="E2" s="15"/>
      <c r="F2" s="15"/>
      <c r="G2" s="15"/>
      <c r="H2" s="15"/>
      <c r="I2" s="15"/>
    </row>
    <row r="3" spans="1:9" ht="15.75">
      <c r="A3" s="153" t="s">
        <v>44</v>
      </c>
      <c r="B3" s="153"/>
      <c r="C3" s="153"/>
      <c r="D3" s="153"/>
      <c r="E3" s="153"/>
      <c r="F3" s="153"/>
      <c r="G3" s="153"/>
      <c r="H3" s="165"/>
      <c r="I3" s="165"/>
    </row>
    <row r="4" spans="1:9" ht="18">
      <c r="A4" s="15"/>
      <c r="B4" s="15"/>
      <c r="C4" s="15"/>
      <c r="D4" s="15"/>
      <c r="E4" s="15"/>
      <c r="F4" s="15"/>
      <c r="G4" s="15"/>
      <c r="H4" s="16"/>
      <c r="I4" s="16"/>
    </row>
    <row r="5" spans="1:9" ht="15.75">
      <c r="A5" s="153" t="s">
        <v>81</v>
      </c>
      <c r="B5" s="154"/>
      <c r="C5" s="154"/>
      <c r="D5" s="154"/>
      <c r="E5" s="154"/>
      <c r="F5" s="154"/>
      <c r="G5" s="154"/>
      <c r="H5" s="154"/>
      <c r="I5" s="154"/>
    </row>
    <row r="6" spans="1:9" ht="18">
      <c r="A6" s="15"/>
      <c r="B6" s="15"/>
      <c r="C6" s="15"/>
      <c r="D6" s="15"/>
      <c r="E6" s="15"/>
      <c r="F6" s="15"/>
      <c r="G6" s="15"/>
      <c r="H6" s="16"/>
      <c r="I6" s="16"/>
    </row>
    <row r="7" spans="1:9" ht="25.5">
      <c r="A7" s="43" t="s">
        <v>82</v>
      </c>
      <c r="B7" s="42" t="s">
        <v>83</v>
      </c>
      <c r="C7" s="42" t="s">
        <v>84</v>
      </c>
      <c r="D7" s="42" t="s">
        <v>2</v>
      </c>
      <c r="E7" s="42" t="s">
        <v>48</v>
      </c>
      <c r="F7" s="43" t="s">
        <v>47</v>
      </c>
      <c r="G7" s="43" t="s">
        <v>56</v>
      </c>
      <c r="H7" s="43" t="s">
        <v>57</v>
      </c>
      <c r="I7" s="43" t="s">
        <v>58</v>
      </c>
    </row>
    <row r="8" spans="1:9" ht="26.25" customHeight="1">
      <c r="A8" s="47">
        <v>8</v>
      </c>
      <c r="B8" s="47"/>
      <c r="C8" s="47"/>
      <c r="D8" s="47" t="s">
        <v>85</v>
      </c>
      <c r="E8" s="44">
        <v>0</v>
      </c>
      <c r="F8" s="45">
        <v>0</v>
      </c>
      <c r="G8" s="45">
        <v>0</v>
      </c>
      <c r="H8" s="45">
        <v>0</v>
      </c>
      <c r="I8" s="45">
        <v>0</v>
      </c>
    </row>
    <row r="9" spans="1:9" ht="18.75" customHeight="1">
      <c r="A9" s="47"/>
      <c r="B9" s="49">
        <v>84</v>
      </c>
      <c r="C9" s="49"/>
      <c r="D9" s="49" t="s">
        <v>86</v>
      </c>
      <c r="E9" s="44"/>
      <c r="F9" s="45"/>
      <c r="G9" s="45"/>
      <c r="H9" s="45"/>
      <c r="I9" s="45"/>
    </row>
    <row r="10" spans="1:9" ht="23.25" customHeight="1">
      <c r="A10" s="50"/>
      <c r="B10" s="50"/>
      <c r="C10" s="51">
        <v>81</v>
      </c>
      <c r="D10" s="48" t="s">
        <v>87</v>
      </c>
      <c r="E10" s="44"/>
      <c r="F10" s="45"/>
      <c r="G10" s="45"/>
      <c r="H10" s="45"/>
      <c r="I10" s="45"/>
    </row>
    <row r="11" spans="1:9" ht="25.5" customHeight="1">
      <c r="A11" s="52">
        <v>5</v>
      </c>
      <c r="B11" s="53"/>
      <c r="C11" s="53"/>
      <c r="D11" s="54" t="s">
        <v>88</v>
      </c>
      <c r="E11" s="44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25.5" customHeight="1">
      <c r="A12" s="49"/>
      <c r="B12" s="49">
        <v>54</v>
      </c>
      <c r="C12" s="49"/>
      <c r="D12" s="55" t="s">
        <v>89</v>
      </c>
      <c r="E12" s="44"/>
      <c r="F12" s="45"/>
      <c r="G12" s="45"/>
      <c r="H12" s="45"/>
      <c r="I12" s="46"/>
    </row>
    <row r="13" spans="1:9" ht="20.25" customHeight="1">
      <c r="A13" s="49"/>
      <c r="B13" s="49"/>
      <c r="C13" s="51">
        <v>11</v>
      </c>
      <c r="D13" s="51" t="s">
        <v>90</v>
      </c>
      <c r="E13" s="44"/>
      <c r="F13" s="45"/>
      <c r="G13" s="45"/>
      <c r="H13" s="45"/>
      <c r="I13" s="46"/>
    </row>
    <row r="14" spans="1:9" ht="22.5" customHeight="1">
      <c r="A14" s="49"/>
      <c r="B14" s="49"/>
      <c r="C14" s="51">
        <v>31</v>
      </c>
      <c r="D14" s="51" t="s">
        <v>91</v>
      </c>
      <c r="E14" s="44"/>
      <c r="F14" s="45"/>
      <c r="G14" s="45"/>
      <c r="H14" s="45"/>
      <c r="I14" s="46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28125" style="135" customWidth="1"/>
    <col min="2" max="2" width="25.8515625" style="139" customWidth="1"/>
    <col min="3" max="8" width="8.8515625" style="139" customWidth="1"/>
    <col min="9" max="9" width="15.421875" style="139" customWidth="1"/>
    <col min="10" max="10" width="16.7109375" style="139" customWidth="1"/>
    <col min="11" max="16" width="8.8515625" style="148" customWidth="1"/>
  </cols>
  <sheetData>
    <row r="1" spans="2:19" ht="12.75">
      <c r="B1" s="153" t="s">
        <v>51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2:19" ht="12.75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2:19" ht="12.75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2:19" ht="15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2:19" ht="15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ht="15" customHeight="1">
      <c r="B6" s="14"/>
      <c r="C6" s="14"/>
      <c r="D6" s="14"/>
      <c r="E6" s="14"/>
      <c r="F6" s="153" t="s">
        <v>76</v>
      </c>
      <c r="G6" s="153"/>
      <c r="H6" s="153"/>
      <c r="I6" s="153"/>
      <c r="J6" s="153"/>
      <c r="K6" s="153"/>
      <c r="L6" s="153"/>
      <c r="M6" s="153"/>
      <c r="N6" s="153"/>
      <c r="O6" s="14"/>
      <c r="P6" s="14"/>
      <c r="Q6" s="14"/>
      <c r="R6" s="14"/>
      <c r="S6" s="14"/>
    </row>
    <row r="7" spans="2:19" ht="15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ht="13.5" thickBot="1"/>
    <row r="9" spans="1:16" ht="27" customHeight="1" thickBot="1" thickTop="1">
      <c r="A9" s="136"/>
      <c r="B9" s="144" t="s">
        <v>1</v>
      </c>
      <c r="C9" s="216" t="s">
        <v>2</v>
      </c>
      <c r="D9" s="217"/>
      <c r="E9" s="217"/>
      <c r="F9" s="217"/>
      <c r="G9" s="217"/>
      <c r="H9" s="217"/>
      <c r="I9" s="144" t="s">
        <v>48</v>
      </c>
      <c r="J9" s="144" t="s">
        <v>47</v>
      </c>
      <c r="K9" s="218" t="s">
        <v>122</v>
      </c>
      <c r="L9" s="219"/>
      <c r="M9" s="218" t="s">
        <v>128</v>
      </c>
      <c r="N9" s="219"/>
      <c r="O9" s="218" t="s">
        <v>120</v>
      </c>
      <c r="P9" s="219"/>
    </row>
    <row r="10" spans="1:16" ht="13.5" thickTop="1">
      <c r="A10" s="137"/>
      <c r="B10" s="146"/>
      <c r="C10" s="220" t="s">
        <v>24</v>
      </c>
      <c r="D10" s="221"/>
      <c r="E10" s="221"/>
      <c r="F10" s="221"/>
      <c r="G10" s="221"/>
      <c r="H10" s="221"/>
      <c r="I10" s="147">
        <v>1668619.42</v>
      </c>
      <c r="J10" s="147">
        <f>11592000/R14</f>
        <v>1538522.7951423451</v>
      </c>
      <c r="K10" s="222">
        <v>1733690</v>
      </c>
      <c r="L10" s="223"/>
      <c r="M10" s="222">
        <v>1662120</v>
      </c>
      <c r="N10" s="223"/>
      <c r="O10" s="222">
        <v>1698630</v>
      </c>
      <c r="P10" s="223"/>
    </row>
    <row r="11" spans="1:16" ht="20.25" customHeight="1">
      <c r="A11" s="138"/>
      <c r="B11" s="140" t="s">
        <v>126</v>
      </c>
      <c r="C11" s="224" t="s">
        <v>127</v>
      </c>
      <c r="D11" s="225"/>
      <c r="E11" s="225"/>
      <c r="F11" s="225"/>
      <c r="G11" s="225"/>
      <c r="H11" s="225"/>
      <c r="I11" s="141">
        <v>1668619.42</v>
      </c>
      <c r="J11" s="141">
        <f>11592000/R14</f>
        <v>1538522.7951423451</v>
      </c>
      <c r="K11" s="226">
        <v>1733690</v>
      </c>
      <c r="L11" s="227"/>
      <c r="M11" s="226">
        <v>1662120</v>
      </c>
      <c r="N11" s="227"/>
      <c r="O11" s="226">
        <v>1698630</v>
      </c>
      <c r="P11" s="227"/>
    </row>
    <row r="12" spans="1:16" ht="20.25" customHeight="1">
      <c r="A12" s="138"/>
      <c r="B12" s="140" t="s">
        <v>92</v>
      </c>
      <c r="C12" s="224" t="s">
        <v>93</v>
      </c>
      <c r="D12" s="225"/>
      <c r="E12" s="225"/>
      <c r="F12" s="225"/>
      <c r="G12" s="225"/>
      <c r="H12" s="225"/>
      <c r="I12" s="141">
        <v>1199540.17</v>
      </c>
      <c r="J12" s="141">
        <f>7887000/R14</f>
        <v>1046784.7899661557</v>
      </c>
      <c r="K12" s="226">
        <v>1137070</v>
      </c>
      <c r="L12" s="227"/>
      <c r="M12" s="226">
        <v>1112610</v>
      </c>
      <c r="N12" s="227"/>
      <c r="O12" s="226">
        <v>1137510</v>
      </c>
      <c r="P12" s="227"/>
    </row>
    <row r="13" spans="1:16" ht="12.75">
      <c r="A13" s="138"/>
      <c r="B13" s="140" t="s">
        <v>29</v>
      </c>
      <c r="C13" s="224" t="s">
        <v>30</v>
      </c>
      <c r="D13" s="225"/>
      <c r="E13" s="225"/>
      <c r="F13" s="225"/>
      <c r="G13" s="225"/>
      <c r="H13" s="225"/>
      <c r="I13" s="141">
        <v>2053.35</v>
      </c>
      <c r="J13" s="141">
        <f>13000/R14</f>
        <v>1725.3965093901386</v>
      </c>
      <c r="K13" s="226">
        <v>4120</v>
      </c>
      <c r="L13" s="227"/>
      <c r="M13" s="226">
        <v>3660</v>
      </c>
      <c r="N13" s="227"/>
      <c r="O13" s="226">
        <v>3760</v>
      </c>
      <c r="P13" s="227"/>
    </row>
    <row r="14" spans="1:18" ht="12.75">
      <c r="A14" s="138"/>
      <c r="B14" s="142" t="s">
        <v>25</v>
      </c>
      <c r="C14" s="220" t="s">
        <v>26</v>
      </c>
      <c r="D14" s="228"/>
      <c r="E14" s="228"/>
      <c r="F14" s="228"/>
      <c r="G14" s="228"/>
      <c r="H14" s="228"/>
      <c r="I14" s="143">
        <v>2053.35</v>
      </c>
      <c r="J14" s="143">
        <f>13000/R14</f>
        <v>1725.3965093901386</v>
      </c>
      <c r="K14" s="222">
        <v>4120</v>
      </c>
      <c r="L14" s="229"/>
      <c r="M14" s="222">
        <v>3660</v>
      </c>
      <c r="N14" s="229"/>
      <c r="O14" s="222">
        <v>3760</v>
      </c>
      <c r="P14" s="229"/>
      <c r="R14">
        <v>7.5345</v>
      </c>
    </row>
    <row r="15" spans="1:16" ht="12.75">
      <c r="A15" s="138"/>
      <c r="B15" s="142" t="s">
        <v>31</v>
      </c>
      <c r="C15" s="220" t="s">
        <v>32</v>
      </c>
      <c r="D15" s="228"/>
      <c r="E15" s="228"/>
      <c r="F15" s="228"/>
      <c r="G15" s="228"/>
      <c r="H15" s="228"/>
      <c r="I15" s="143">
        <v>2053.35</v>
      </c>
      <c r="J15" s="143">
        <f>13000/R14</f>
        <v>1725.3965093901386</v>
      </c>
      <c r="K15" s="222">
        <v>4120</v>
      </c>
      <c r="L15" s="229"/>
      <c r="M15" s="222">
        <v>3660</v>
      </c>
      <c r="N15" s="229"/>
      <c r="O15" s="222">
        <v>3760</v>
      </c>
      <c r="P15" s="229"/>
    </row>
    <row r="16" spans="1:16" ht="12.75">
      <c r="A16" s="138"/>
      <c r="B16" s="140" t="s">
        <v>33</v>
      </c>
      <c r="C16" s="224" t="s">
        <v>34</v>
      </c>
      <c r="D16" s="225"/>
      <c r="E16" s="225"/>
      <c r="F16" s="225"/>
      <c r="G16" s="225"/>
      <c r="H16" s="225"/>
      <c r="I16" s="141">
        <v>137890.23</v>
      </c>
      <c r="J16" s="141">
        <f>834000/R14</f>
        <v>110690.82221779812</v>
      </c>
      <c r="K16" s="226">
        <v>110450</v>
      </c>
      <c r="L16" s="227"/>
      <c r="M16" s="226">
        <v>110450</v>
      </c>
      <c r="N16" s="227"/>
      <c r="O16" s="226">
        <v>110450</v>
      </c>
      <c r="P16" s="227"/>
    </row>
    <row r="17" spans="1:16" ht="12.75">
      <c r="A17" s="138"/>
      <c r="B17" s="142" t="s">
        <v>25</v>
      </c>
      <c r="C17" s="220" t="s">
        <v>26</v>
      </c>
      <c r="D17" s="228"/>
      <c r="E17" s="228"/>
      <c r="F17" s="228"/>
      <c r="G17" s="228"/>
      <c r="H17" s="228"/>
      <c r="I17" s="143">
        <v>137890.23</v>
      </c>
      <c r="J17" s="143">
        <f>834000/R14</f>
        <v>110690.82221779812</v>
      </c>
      <c r="K17" s="222">
        <v>110450</v>
      </c>
      <c r="L17" s="229"/>
      <c r="M17" s="222">
        <v>110450</v>
      </c>
      <c r="N17" s="229"/>
      <c r="O17" s="222">
        <v>110450</v>
      </c>
      <c r="P17" s="229"/>
    </row>
    <row r="18" spans="1:16" ht="12.75">
      <c r="A18" s="138"/>
      <c r="B18" s="142" t="s">
        <v>31</v>
      </c>
      <c r="C18" s="220" t="s">
        <v>32</v>
      </c>
      <c r="D18" s="228"/>
      <c r="E18" s="228"/>
      <c r="F18" s="228"/>
      <c r="G18" s="228"/>
      <c r="H18" s="228"/>
      <c r="I18" s="143">
        <v>135081.82</v>
      </c>
      <c r="J18" s="143">
        <f>828000/R14</f>
        <v>109894.48536731036</v>
      </c>
      <c r="K18" s="222">
        <v>109660</v>
      </c>
      <c r="L18" s="229"/>
      <c r="M18" s="222">
        <v>109660</v>
      </c>
      <c r="N18" s="229"/>
      <c r="O18" s="222">
        <v>109660</v>
      </c>
      <c r="P18" s="229"/>
    </row>
    <row r="19" spans="1:16" ht="12.75">
      <c r="A19" s="138"/>
      <c r="B19" s="142" t="s">
        <v>35</v>
      </c>
      <c r="C19" s="220" t="s">
        <v>36</v>
      </c>
      <c r="D19" s="228"/>
      <c r="E19" s="228"/>
      <c r="F19" s="228"/>
      <c r="G19" s="228"/>
      <c r="H19" s="228"/>
      <c r="I19" s="143">
        <v>2808.41</v>
      </c>
      <c r="J19" s="143">
        <f>6000/R14</f>
        <v>796.3368504877562</v>
      </c>
      <c r="K19" s="222">
        <v>790</v>
      </c>
      <c r="L19" s="229"/>
      <c r="M19" s="222">
        <v>790</v>
      </c>
      <c r="N19" s="229"/>
      <c r="O19" s="222">
        <v>790</v>
      </c>
      <c r="P19" s="229"/>
    </row>
    <row r="20" spans="1:16" ht="12.75">
      <c r="A20" s="138"/>
      <c r="B20" s="140" t="s">
        <v>14</v>
      </c>
      <c r="C20" s="224" t="s">
        <v>15</v>
      </c>
      <c r="D20" s="225"/>
      <c r="E20" s="225"/>
      <c r="F20" s="225"/>
      <c r="G20" s="225"/>
      <c r="H20" s="225"/>
      <c r="I20" s="141">
        <v>3015.46</v>
      </c>
      <c r="J20" s="141">
        <f>40000/R14</f>
        <v>5308.912336585042</v>
      </c>
      <c r="K20" s="226">
        <v>5400</v>
      </c>
      <c r="L20" s="227"/>
      <c r="M20" s="226">
        <v>5400</v>
      </c>
      <c r="N20" s="227"/>
      <c r="O20" s="226">
        <v>5400</v>
      </c>
      <c r="P20" s="227"/>
    </row>
    <row r="21" spans="1:16" ht="12.75">
      <c r="A21" s="138"/>
      <c r="B21" s="142" t="s">
        <v>25</v>
      </c>
      <c r="C21" s="220" t="s">
        <v>26</v>
      </c>
      <c r="D21" s="228"/>
      <c r="E21" s="228"/>
      <c r="F21" s="228"/>
      <c r="G21" s="228"/>
      <c r="H21" s="228"/>
      <c r="I21" s="143">
        <v>3015.46</v>
      </c>
      <c r="J21" s="143">
        <f>40000/R14</f>
        <v>5308.912336585042</v>
      </c>
      <c r="K21" s="222">
        <v>5400</v>
      </c>
      <c r="L21" s="229"/>
      <c r="M21" s="222">
        <v>5400</v>
      </c>
      <c r="N21" s="229"/>
      <c r="O21" s="222">
        <v>5400</v>
      </c>
      <c r="P21" s="229"/>
    </row>
    <row r="22" spans="1:16" ht="12.75">
      <c r="A22" s="138"/>
      <c r="B22" s="142" t="s">
        <v>31</v>
      </c>
      <c r="C22" s="220" t="s">
        <v>32</v>
      </c>
      <c r="D22" s="228"/>
      <c r="E22" s="228"/>
      <c r="F22" s="228"/>
      <c r="G22" s="228"/>
      <c r="H22" s="228"/>
      <c r="I22" s="143">
        <v>3015.46</v>
      </c>
      <c r="J22" s="143">
        <v>5308.9</v>
      </c>
      <c r="K22" s="222">
        <v>5400</v>
      </c>
      <c r="L22" s="229"/>
      <c r="M22" s="222">
        <v>5400</v>
      </c>
      <c r="N22" s="229"/>
      <c r="O22" s="222">
        <v>5400</v>
      </c>
      <c r="P22" s="229"/>
    </row>
    <row r="23" spans="1:16" ht="12.75">
      <c r="A23" s="138"/>
      <c r="B23" s="140" t="s">
        <v>8</v>
      </c>
      <c r="C23" s="224" t="s">
        <v>9</v>
      </c>
      <c r="D23" s="225"/>
      <c r="E23" s="225"/>
      <c r="F23" s="225"/>
      <c r="G23" s="225"/>
      <c r="H23" s="225"/>
      <c r="I23" s="141">
        <v>1046431.02</v>
      </c>
      <c r="J23" s="141">
        <f>7000000/R14</f>
        <v>929059.6589023824</v>
      </c>
      <c r="K23" s="226">
        <v>1017100</v>
      </c>
      <c r="L23" s="227"/>
      <c r="M23" s="226">
        <v>993100</v>
      </c>
      <c r="N23" s="227"/>
      <c r="O23" s="226">
        <v>1017900</v>
      </c>
      <c r="P23" s="227"/>
    </row>
    <row r="24" spans="1:16" ht="12.75">
      <c r="A24" s="138"/>
      <c r="B24" s="142" t="s">
        <v>25</v>
      </c>
      <c r="C24" s="220" t="s">
        <v>26</v>
      </c>
      <c r="D24" s="228"/>
      <c r="E24" s="228"/>
      <c r="F24" s="228"/>
      <c r="G24" s="228"/>
      <c r="H24" s="228"/>
      <c r="I24" s="143">
        <v>1046431.02</v>
      </c>
      <c r="J24" s="143">
        <v>929059.66</v>
      </c>
      <c r="K24" s="222">
        <v>1017100</v>
      </c>
      <c r="L24" s="229"/>
      <c r="M24" s="222">
        <v>993100</v>
      </c>
      <c r="N24" s="229"/>
      <c r="O24" s="222">
        <v>1017900</v>
      </c>
      <c r="P24" s="229"/>
    </row>
    <row r="25" spans="1:16" ht="12.75">
      <c r="A25" s="138"/>
      <c r="B25" s="142" t="s">
        <v>27</v>
      </c>
      <c r="C25" s="220" t="s">
        <v>28</v>
      </c>
      <c r="D25" s="228"/>
      <c r="E25" s="228"/>
      <c r="F25" s="228"/>
      <c r="G25" s="228"/>
      <c r="H25" s="228"/>
      <c r="I25" s="143">
        <v>1018274.8</v>
      </c>
      <c r="J25" s="143">
        <v>0</v>
      </c>
      <c r="K25" s="222">
        <v>1017100</v>
      </c>
      <c r="L25" s="229"/>
      <c r="M25" s="222">
        <v>993100</v>
      </c>
      <c r="N25" s="229"/>
      <c r="O25" s="222">
        <v>1017900</v>
      </c>
      <c r="P25" s="229"/>
    </row>
    <row r="26" spans="1:16" ht="12.75">
      <c r="A26" s="138"/>
      <c r="B26" s="142" t="s">
        <v>31</v>
      </c>
      <c r="C26" s="220" t="s">
        <v>32</v>
      </c>
      <c r="D26" s="228"/>
      <c r="E26" s="228"/>
      <c r="F26" s="228"/>
      <c r="G26" s="228"/>
      <c r="H26" s="228"/>
      <c r="I26" s="143">
        <v>25677.75</v>
      </c>
      <c r="J26" s="143">
        <v>0</v>
      </c>
      <c r="K26" s="222">
        <v>0</v>
      </c>
      <c r="L26" s="229"/>
      <c r="M26" s="222">
        <v>0</v>
      </c>
      <c r="N26" s="229"/>
      <c r="O26" s="222">
        <v>0</v>
      </c>
      <c r="P26" s="229"/>
    </row>
    <row r="27" spans="1:16" ht="12.75">
      <c r="A27" s="138"/>
      <c r="B27" s="142" t="s">
        <v>37</v>
      </c>
      <c r="C27" s="220" t="s">
        <v>38</v>
      </c>
      <c r="D27" s="228"/>
      <c r="E27" s="228"/>
      <c r="F27" s="228"/>
      <c r="G27" s="228"/>
      <c r="H27" s="228"/>
      <c r="I27" s="143">
        <v>2478.47</v>
      </c>
      <c r="J27" s="143">
        <v>0</v>
      </c>
      <c r="K27" s="222">
        <v>0</v>
      </c>
      <c r="L27" s="229"/>
      <c r="M27" s="222">
        <v>0</v>
      </c>
      <c r="N27" s="229"/>
      <c r="O27" s="222">
        <v>0</v>
      </c>
      <c r="P27" s="229"/>
    </row>
    <row r="28" spans="1:16" ht="12.75">
      <c r="A28" s="138"/>
      <c r="B28" s="140" t="s">
        <v>22</v>
      </c>
      <c r="C28" s="224" t="s">
        <v>23</v>
      </c>
      <c r="D28" s="225"/>
      <c r="E28" s="225"/>
      <c r="F28" s="225"/>
      <c r="G28" s="225"/>
      <c r="H28" s="225"/>
      <c r="I28" s="141">
        <v>10150.11</v>
      </c>
      <c r="J28" s="141">
        <v>0</v>
      </c>
      <c r="K28" s="226">
        <v>0</v>
      </c>
      <c r="L28" s="227"/>
      <c r="M28" s="226">
        <v>0</v>
      </c>
      <c r="N28" s="227"/>
      <c r="O28" s="226">
        <v>0</v>
      </c>
      <c r="P28" s="227"/>
    </row>
    <row r="29" spans="1:16" ht="12.75">
      <c r="A29" s="138"/>
      <c r="B29" s="142" t="s">
        <v>25</v>
      </c>
      <c r="C29" s="220" t="s">
        <v>26</v>
      </c>
      <c r="D29" s="228"/>
      <c r="E29" s="228"/>
      <c r="F29" s="228"/>
      <c r="G29" s="228"/>
      <c r="H29" s="228"/>
      <c r="I29" s="143">
        <v>10150.11</v>
      </c>
      <c r="J29" s="143">
        <v>0</v>
      </c>
      <c r="K29" s="222">
        <v>0</v>
      </c>
      <c r="L29" s="229"/>
      <c r="M29" s="222">
        <v>0</v>
      </c>
      <c r="N29" s="229"/>
      <c r="O29" s="222">
        <v>0</v>
      </c>
      <c r="P29" s="229"/>
    </row>
    <row r="30" spans="1:16" ht="12.75">
      <c r="A30" s="138"/>
      <c r="B30" s="142" t="s">
        <v>31</v>
      </c>
      <c r="C30" s="220" t="s">
        <v>32</v>
      </c>
      <c r="D30" s="228"/>
      <c r="E30" s="228"/>
      <c r="F30" s="228"/>
      <c r="G30" s="228"/>
      <c r="H30" s="228"/>
      <c r="I30" s="143">
        <v>10150.11</v>
      </c>
      <c r="J30" s="143">
        <v>0</v>
      </c>
      <c r="K30" s="222">
        <v>0</v>
      </c>
      <c r="L30" s="229"/>
      <c r="M30" s="222">
        <v>0</v>
      </c>
      <c r="N30" s="229"/>
      <c r="O30" s="222">
        <v>0</v>
      </c>
      <c r="P30" s="229"/>
    </row>
    <row r="31" spans="1:16" ht="18.75" customHeight="1">
      <c r="A31" s="138"/>
      <c r="B31" s="140" t="s">
        <v>94</v>
      </c>
      <c r="C31" s="224" t="s">
        <v>95</v>
      </c>
      <c r="D31" s="225"/>
      <c r="E31" s="225"/>
      <c r="F31" s="225"/>
      <c r="G31" s="225"/>
      <c r="H31" s="225"/>
      <c r="I31" s="141">
        <v>242292.36</v>
      </c>
      <c r="J31" s="141">
        <f>1931000/R14</f>
        <v>256287.7430486429</v>
      </c>
      <c r="K31" s="226">
        <v>257600</v>
      </c>
      <c r="L31" s="227"/>
      <c r="M31" s="226">
        <v>237560</v>
      </c>
      <c r="N31" s="227"/>
      <c r="O31" s="226">
        <v>241990</v>
      </c>
      <c r="P31" s="227"/>
    </row>
    <row r="32" spans="1:16" ht="12.75">
      <c r="A32" s="138"/>
      <c r="B32" s="140" t="s">
        <v>29</v>
      </c>
      <c r="C32" s="224" t="s">
        <v>30</v>
      </c>
      <c r="D32" s="225"/>
      <c r="E32" s="225"/>
      <c r="F32" s="225"/>
      <c r="G32" s="225"/>
      <c r="H32" s="225"/>
      <c r="I32" s="141">
        <v>173370.09</v>
      </c>
      <c r="J32" s="141">
        <v>256287.74</v>
      </c>
      <c r="K32" s="226">
        <v>177970</v>
      </c>
      <c r="L32" s="227"/>
      <c r="M32" s="226">
        <v>157930</v>
      </c>
      <c r="N32" s="227"/>
      <c r="O32" s="226">
        <v>162360</v>
      </c>
      <c r="P32" s="227"/>
    </row>
    <row r="33" spans="1:16" ht="12.75">
      <c r="A33" s="138"/>
      <c r="B33" s="142" t="s">
        <v>25</v>
      </c>
      <c r="C33" s="220" t="s">
        <v>26</v>
      </c>
      <c r="D33" s="228"/>
      <c r="E33" s="228"/>
      <c r="F33" s="228"/>
      <c r="G33" s="228"/>
      <c r="H33" s="228"/>
      <c r="I33" s="143">
        <v>173370.09</v>
      </c>
      <c r="J33" s="143">
        <f>1331000/R14</f>
        <v>176654.05799986728</v>
      </c>
      <c r="K33" s="222">
        <v>177970</v>
      </c>
      <c r="L33" s="229"/>
      <c r="M33" s="222">
        <v>157930</v>
      </c>
      <c r="N33" s="229"/>
      <c r="O33" s="222">
        <v>162360</v>
      </c>
      <c r="P33" s="229"/>
    </row>
    <row r="34" spans="1:16" ht="12.75">
      <c r="A34" s="138"/>
      <c r="B34" s="142" t="s">
        <v>27</v>
      </c>
      <c r="C34" s="220" t="s">
        <v>28</v>
      </c>
      <c r="D34" s="228"/>
      <c r="E34" s="228"/>
      <c r="F34" s="228"/>
      <c r="G34" s="228"/>
      <c r="H34" s="228"/>
      <c r="I34" s="143">
        <v>170599.5</v>
      </c>
      <c r="J34" s="143">
        <f>1311000/R14</f>
        <v>173999.60183157475</v>
      </c>
      <c r="K34" s="222">
        <v>173190</v>
      </c>
      <c r="L34" s="229"/>
      <c r="M34" s="222">
        <v>153690</v>
      </c>
      <c r="N34" s="229"/>
      <c r="O34" s="222">
        <v>158000</v>
      </c>
      <c r="P34" s="229"/>
    </row>
    <row r="35" spans="1:16" ht="12.75">
      <c r="A35" s="138"/>
      <c r="B35" s="142" t="s">
        <v>31</v>
      </c>
      <c r="C35" s="220" t="s">
        <v>32</v>
      </c>
      <c r="D35" s="228"/>
      <c r="E35" s="228"/>
      <c r="F35" s="228"/>
      <c r="G35" s="228"/>
      <c r="H35" s="228"/>
      <c r="I35" s="143">
        <v>2770.59</v>
      </c>
      <c r="J35" s="143">
        <f>20000/R14</f>
        <v>2654.456168292521</v>
      </c>
      <c r="K35" s="222">
        <v>4780</v>
      </c>
      <c r="L35" s="229"/>
      <c r="M35" s="222">
        <v>4240</v>
      </c>
      <c r="N35" s="229"/>
      <c r="O35" s="222">
        <v>4360</v>
      </c>
      <c r="P35" s="229"/>
    </row>
    <row r="36" spans="1:16" ht="12.75">
      <c r="A36" s="138"/>
      <c r="B36" s="140" t="s">
        <v>18</v>
      </c>
      <c r="C36" s="224" t="s">
        <v>19</v>
      </c>
      <c r="D36" s="225"/>
      <c r="E36" s="225"/>
      <c r="F36" s="225"/>
      <c r="G36" s="225"/>
      <c r="H36" s="225"/>
      <c r="I36" s="141">
        <v>68922.27</v>
      </c>
      <c r="J36" s="141">
        <f>600000/R14</f>
        <v>79633.68504877563</v>
      </c>
      <c r="K36" s="226">
        <v>79630</v>
      </c>
      <c r="L36" s="227"/>
      <c r="M36" s="226">
        <v>79630</v>
      </c>
      <c r="N36" s="227"/>
      <c r="O36" s="226">
        <v>79630</v>
      </c>
      <c r="P36" s="227"/>
    </row>
    <row r="37" spans="1:16" ht="12.75">
      <c r="A37" s="138"/>
      <c r="B37" s="142" t="s">
        <v>25</v>
      </c>
      <c r="C37" s="220" t="s">
        <v>26</v>
      </c>
      <c r="D37" s="228"/>
      <c r="E37" s="228"/>
      <c r="F37" s="228"/>
      <c r="G37" s="228"/>
      <c r="H37" s="228"/>
      <c r="I37" s="143">
        <v>68922.27</v>
      </c>
      <c r="J37" s="143">
        <v>0</v>
      </c>
      <c r="K37" s="222">
        <v>79630</v>
      </c>
      <c r="L37" s="229"/>
      <c r="M37" s="222">
        <v>79630</v>
      </c>
      <c r="N37" s="229"/>
      <c r="O37" s="222">
        <v>79630</v>
      </c>
      <c r="P37" s="229"/>
    </row>
    <row r="38" spans="1:16" ht="12.75">
      <c r="A38" s="138"/>
      <c r="B38" s="142" t="s">
        <v>27</v>
      </c>
      <c r="C38" s="220" t="s">
        <v>28</v>
      </c>
      <c r="D38" s="228"/>
      <c r="E38" s="228"/>
      <c r="F38" s="228"/>
      <c r="G38" s="228"/>
      <c r="H38" s="228"/>
      <c r="I38" s="143">
        <v>68922.27</v>
      </c>
      <c r="J38" s="143">
        <f>600000/R39</f>
        <v>79633.68504877563</v>
      </c>
      <c r="K38" s="222">
        <v>79630</v>
      </c>
      <c r="L38" s="229"/>
      <c r="M38" s="222">
        <v>79630</v>
      </c>
      <c r="N38" s="229"/>
      <c r="O38" s="222">
        <v>79630</v>
      </c>
      <c r="P38" s="229"/>
    </row>
    <row r="39" spans="1:18" ht="18" customHeight="1">
      <c r="A39" s="138"/>
      <c r="B39" s="140" t="s">
        <v>96</v>
      </c>
      <c r="C39" s="224" t="s">
        <v>97</v>
      </c>
      <c r="D39" s="225"/>
      <c r="E39" s="225"/>
      <c r="F39" s="225"/>
      <c r="G39" s="225"/>
      <c r="H39" s="225"/>
      <c r="I39" s="141">
        <v>37213.75</v>
      </c>
      <c r="J39" s="141">
        <f>290000/R39</f>
        <v>38489.61444024155</v>
      </c>
      <c r="K39" s="226">
        <v>87890</v>
      </c>
      <c r="L39" s="227"/>
      <c r="M39" s="226">
        <v>83500</v>
      </c>
      <c r="N39" s="227"/>
      <c r="O39" s="226">
        <v>85690</v>
      </c>
      <c r="P39" s="227"/>
      <c r="R39">
        <v>7.5345</v>
      </c>
    </row>
    <row r="40" spans="1:16" ht="12.75">
      <c r="A40" s="138"/>
      <c r="B40" s="140" t="s">
        <v>29</v>
      </c>
      <c r="C40" s="224" t="s">
        <v>30</v>
      </c>
      <c r="D40" s="225"/>
      <c r="E40" s="225"/>
      <c r="F40" s="225"/>
      <c r="G40" s="225"/>
      <c r="H40" s="225"/>
      <c r="I40" s="141">
        <v>0</v>
      </c>
      <c r="J40" s="141">
        <v>0</v>
      </c>
      <c r="K40" s="226">
        <v>47890</v>
      </c>
      <c r="L40" s="227"/>
      <c r="M40" s="226">
        <v>42500</v>
      </c>
      <c r="N40" s="227"/>
      <c r="O40" s="226">
        <v>43690</v>
      </c>
      <c r="P40" s="227"/>
    </row>
    <row r="41" spans="1:16" ht="12.75">
      <c r="A41" s="138"/>
      <c r="B41" s="142" t="s">
        <v>25</v>
      </c>
      <c r="C41" s="220" t="s">
        <v>26</v>
      </c>
      <c r="D41" s="228"/>
      <c r="E41" s="228"/>
      <c r="F41" s="228"/>
      <c r="G41" s="228"/>
      <c r="H41" s="228"/>
      <c r="I41" s="143">
        <v>0</v>
      </c>
      <c r="J41" s="143">
        <v>0</v>
      </c>
      <c r="K41" s="222">
        <v>47890</v>
      </c>
      <c r="L41" s="229"/>
      <c r="M41" s="222">
        <v>42500</v>
      </c>
      <c r="N41" s="229"/>
      <c r="O41" s="222">
        <v>43690</v>
      </c>
      <c r="P41" s="229"/>
    </row>
    <row r="42" spans="1:16" ht="12.75">
      <c r="A42" s="138"/>
      <c r="B42" s="142" t="s">
        <v>37</v>
      </c>
      <c r="C42" s="220" t="s">
        <v>38</v>
      </c>
      <c r="D42" s="228"/>
      <c r="E42" s="228"/>
      <c r="F42" s="228"/>
      <c r="G42" s="228"/>
      <c r="H42" s="228"/>
      <c r="I42" s="143">
        <v>0</v>
      </c>
      <c r="J42" s="143">
        <v>0</v>
      </c>
      <c r="K42" s="222">
        <v>47890</v>
      </c>
      <c r="L42" s="229"/>
      <c r="M42" s="222">
        <v>42500</v>
      </c>
      <c r="N42" s="229"/>
      <c r="O42" s="222">
        <v>43690</v>
      </c>
      <c r="P42" s="229"/>
    </row>
    <row r="43" spans="1:16" ht="12.75">
      <c r="A43" s="138"/>
      <c r="B43" s="140" t="s">
        <v>8</v>
      </c>
      <c r="C43" s="224" t="s">
        <v>9</v>
      </c>
      <c r="D43" s="225"/>
      <c r="E43" s="225"/>
      <c r="F43" s="225"/>
      <c r="G43" s="225"/>
      <c r="H43" s="225"/>
      <c r="I43" s="141">
        <v>37213.75</v>
      </c>
      <c r="J43" s="141">
        <f>290000/R39</f>
        <v>38489.61444024155</v>
      </c>
      <c r="K43" s="226">
        <v>40000</v>
      </c>
      <c r="L43" s="227"/>
      <c r="M43" s="226">
        <v>41000</v>
      </c>
      <c r="N43" s="227"/>
      <c r="O43" s="226">
        <v>42000</v>
      </c>
      <c r="P43" s="227"/>
    </row>
    <row r="44" spans="1:16" ht="12.75">
      <c r="A44" s="138"/>
      <c r="B44" s="142" t="s">
        <v>25</v>
      </c>
      <c r="C44" s="220" t="s">
        <v>26</v>
      </c>
      <c r="D44" s="228"/>
      <c r="E44" s="228"/>
      <c r="F44" s="228"/>
      <c r="G44" s="228"/>
      <c r="H44" s="228"/>
      <c r="I44" s="143">
        <v>0</v>
      </c>
      <c r="J44" s="143">
        <v>0</v>
      </c>
      <c r="K44" s="222">
        <v>0</v>
      </c>
      <c r="L44" s="229"/>
      <c r="M44" s="222">
        <v>0</v>
      </c>
      <c r="N44" s="229"/>
      <c r="O44" s="222">
        <v>0</v>
      </c>
      <c r="P44" s="229"/>
    </row>
    <row r="45" spans="1:16" ht="12.75">
      <c r="A45" s="138"/>
      <c r="B45" s="142" t="s">
        <v>37</v>
      </c>
      <c r="C45" s="220" t="s">
        <v>38</v>
      </c>
      <c r="D45" s="228"/>
      <c r="E45" s="228"/>
      <c r="F45" s="228"/>
      <c r="G45" s="228"/>
      <c r="H45" s="228"/>
      <c r="I45" s="143">
        <v>0</v>
      </c>
      <c r="J45" s="143">
        <v>0</v>
      </c>
      <c r="K45" s="222">
        <v>0</v>
      </c>
      <c r="L45" s="229"/>
      <c r="M45" s="222">
        <v>0</v>
      </c>
      <c r="N45" s="229"/>
      <c r="O45" s="222">
        <v>0</v>
      </c>
      <c r="P45" s="229"/>
    </row>
    <row r="46" spans="1:16" ht="12.75">
      <c r="A46" s="138"/>
      <c r="B46" s="142" t="s">
        <v>39</v>
      </c>
      <c r="C46" s="220" t="s">
        <v>40</v>
      </c>
      <c r="D46" s="228"/>
      <c r="E46" s="228"/>
      <c r="F46" s="228"/>
      <c r="G46" s="228"/>
      <c r="H46" s="228"/>
      <c r="I46" s="143">
        <v>37213.75</v>
      </c>
      <c r="J46" s="143">
        <v>38489.61</v>
      </c>
      <c r="K46" s="222">
        <v>40000</v>
      </c>
      <c r="L46" s="229"/>
      <c r="M46" s="222">
        <v>41000</v>
      </c>
      <c r="N46" s="229"/>
      <c r="O46" s="222">
        <v>42000</v>
      </c>
      <c r="P46" s="229"/>
    </row>
    <row r="47" spans="1:16" ht="12.75">
      <c r="A47" s="138"/>
      <c r="B47" s="142" t="s">
        <v>41</v>
      </c>
      <c r="C47" s="220" t="s">
        <v>42</v>
      </c>
      <c r="D47" s="228"/>
      <c r="E47" s="228"/>
      <c r="F47" s="228"/>
      <c r="G47" s="228"/>
      <c r="H47" s="228"/>
      <c r="I47" s="143">
        <v>37213.75</v>
      </c>
      <c r="J47" s="143">
        <v>38489.61</v>
      </c>
      <c r="K47" s="222">
        <v>40000</v>
      </c>
      <c r="L47" s="229"/>
      <c r="M47" s="222">
        <v>41000</v>
      </c>
      <c r="N47" s="229"/>
      <c r="O47" s="222">
        <v>42000</v>
      </c>
      <c r="P47" s="229"/>
    </row>
    <row r="48" spans="1:16" ht="21" customHeight="1">
      <c r="A48" s="138"/>
      <c r="B48" s="140" t="s">
        <v>98</v>
      </c>
      <c r="C48" s="224" t="s">
        <v>99</v>
      </c>
      <c r="D48" s="225"/>
      <c r="E48" s="225"/>
      <c r="F48" s="225"/>
      <c r="G48" s="225"/>
      <c r="H48" s="225"/>
      <c r="I48" s="141">
        <v>83458.23</v>
      </c>
      <c r="J48" s="141">
        <f>250000/R39</f>
        <v>33180.70210365651</v>
      </c>
      <c r="K48" s="226">
        <v>73800</v>
      </c>
      <c r="L48" s="227"/>
      <c r="M48" s="226">
        <v>69980</v>
      </c>
      <c r="N48" s="227"/>
      <c r="O48" s="226">
        <v>70820</v>
      </c>
      <c r="P48" s="227"/>
    </row>
    <row r="49" spans="1:16" ht="12.75">
      <c r="A49" s="138"/>
      <c r="B49" s="140" t="s">
        <v>29</v>
      </c>
      <c r="C49" s="224" t="s">
        <v>30</v>
      </c>
      <c r="D49" s="225"/>
      <c r="E49" s="225"/>
      <c r="F49" s="225"/>
      <c r="G49" s="225"/>
      <c r="H49" s="225"/>
      <c r="I49" s="141">
        <v>23311.15</v>
      </c>
      <c r="J49" s="141">
        <f>250000/R39</f>
        <v>33180.70210365651</v>
      </c>
      <c r="K49" s="226">
        <v>33980</v>
      </c>
      <c r="L49" s="227"/>
      <c r="M49" s="226">
        <v>30160</v>
      </c>
      <c r="N49" s="227"/>
      <c r="O49" s="226">
        <v>31000</v>
      </c>
      <c r="P49" s="227"/>
    </row>
    <row r="50" spans="1:16" ht="12.75">
      <c r="A50" s="138"/>
      <c r="B50" s="142" t="s">
        <v>25</v>
      </c>
      <c r="C50" s="220" t="s">
        <v>26</v>
      </c>
      <c r="D50" s="228"/>
      <c r="E50" s="228"/>
      <c r="F50" s="228"/>
      <c r="G50" s="228"/>
      <c r="H50" s="228"/>
      <c r="I50" s="143">
        <v>23311.15</v>
      </c>
      <c r="J50" s="145">
        <v>33180.7</v>
      </c>
      <c r="K50" s="222">
        <v>33980</v>
      </c>
      <c r="L50" s="229"/>
      <c r="M50" s="222">
        <v>30160</v>
      </c>
      <c r="N50" s="229"/>
      <c r="O50" s="222">
        <v>31000</v>
      </c>
      <c r="P50" s="229"/>
    </row>
    <row r="51" spans="1:16" ht="12.75">
      <c r="A51" s="138"/>
      <c r="B51" s="142" t="s">
        <v>31</v>
      </c>
      <c r="C51" s="220" t="s">
        <v>32</v>
      </c>
      <c r="D51" s="228"/>
      <c r="E51" s="228"/>
      <c r="F51" s="228"/>
      <c r="G51" s="228"/>
      <c r="H51" s="228"/>
      <c r="I51" s="143">
        <v>23311.15</v>
      </c>
      <c r="J51" s="143">
        <v>33180.7</v>
      </c>
      <c r="K51" s="222">
        <v>33980</v>
      </c>
      <c r="L51" s="229"/>
      <c r="M51" s="222">
        <v>30160</v>
      </c>
      <c r="N51" s="229"/>
      <c r="O51" s="222">
        <v>31000</v>
      </c>
      <c r="P51" s="229"/>
    </row>
    <row r="52" spans="1:16" ht="12.75">
      <c r="A52" s="138"/>
      <c r="B52" s="140" t="s">
        <v>18</v>
      </c>
      <c r="C52" s="224" t="s">
        <v>19</v>
      </c>
      <c r="D52" s="225"/>
      <c r="E52" s="225"/>
      <c r="F52" s="225"/>
      <c r="G52" s="225"/>
      <c r="H52" s="225"/>
      <c r="I52" s="141">
        <v>60147.08</v>
      </c>
      <c r="J52" s="141">
        <f>300000/R39</f>
        <v>39816.842524387816</v>
      </c>
      <c r="K52" s="226">
        <v>39820</v>
      </c>
      <c r="L52" s="227"/>
      <c r="M52" s="226">
        <v>39820</v>
      </c>
      <c r="N52" s="227"/>
      <c r="O52" s="226">
        <v>39820</v>
      </c>
      <c r="P52" s="227"/>
    </row>
    <row r="53" spans="1:16" ht="12.75">
      <c r="A53" s="138"/>
      <c r="B53" s="142" t="s">
        <v>25</v>
      </c>
      <c r="C53" s="220" t="s">
        <v>26</v>
      </c>
      <c r="D53" s="228"/>
      <c r="E53" s="228"/>
      <c r="F53" s="228"/>
      <c r="G53" s="228"/>
      <c r="H53" s="228"/>
      <c r="I53" s="143">
        <v>60147.08</v>
      </c>
      <c r="J53" s="143">
        <v>39816.84</v>
      </c>
      <c r="K53" s="222">
        <v>39820</v>
      </c>
      <c r="L53" s="229"/>
      <c r="M53" s="222">
        <v>39820</v>
      </c>
      <c r="N53" s="229"/>
      <c r="O53" s="222">
        <v>39820</v>
      </c>
      <c r="P53" s="229"/>
    </row>
    <row r="54" spans="1:16" ht="12.75">
      <c r="A54" s="138"/>
      <c r="B54" s="142" t="s">
        <v>31</v>
      </c>
      <c r="C54" s="220" t="s">
        <v>32</v>
      </c>
      <c r="D54" s="228"/>
      <c r="E54" s="228"/>
      <c r="F54" s="228"/>
      <c r="G54" s="228"/>
      <c r="H54" s="228"/>
      <c r="I54" s="143">
        <v>60147.08</v>
      </c>
      <c r="J54" s="143">
        <v>39816.84</v>
      </c>
      <c r="K54" s="222">
        <v>39820</v>
      </c>
      <c r="L54" s="229"/>
      <c r="M54" s="222">
        <v>39820</v>
      </c>
      <c r="N54" s="229"/>
      <c r="O54" s="222">
        <v>39820</v>
      </c>
      <c r="P54" s="229"/>
    </row>
    <row r="55" spans="1:16" ht="20.25" customHeight="1">
      <c r="A55" s="138"/>
      <c r="B55" s="140" t="s">
        <v>100</v>
      </c>
      <c r="C55" s="224" t="s">
        <v>101</v>
      </c>
      <c r="D55" s="225"/>
      <c r="E55" s="225"/>
      <c r="F55" s="225"/>
      <c r="G55" s="225"/>
      <c r="H55" s="225"/>
      <c r="I55" s="141">
        <v>0</v>
      </c>
      <c r="J55" s="141">
        <f>30000/R39</f>
        <v>3981.684252438781</v>
      </c>
      <c r="K55" s="226">
        <v>5370</v>
      </c>
      <c r="L55" s="227"/>
      <c r="M55" s="226">
        <v>4770</v>
      </c>
      <c r="N55" s="227"/>
      <c r="O55" s="226">
        <v>4900</v>
      </c>
      <c r="P55" s="227"/>
    </row>
    <row r="56" spans="1:16" ht="12.75">
      <c r="A56" s="138"/>
      <c r="B56" s="140" t="s">
        <v>29</v>
      </c>
      <c r="C56" s="224" t="s">
        <v>30</v>
      </c>
      <c r="D56" s="225"/>
      <c r="E56" s="225"/>
      <c r="F56" s="225"/>
      <c r="G56" s="225"/>
      <c r="H56" s="225"/>
      <c r="I56" s="141">
        <v>0</v>
      </c>
      <c r="J56" s="141">
        <v>3981.68</v>
      </c>
      <c r="K56" s="226">
        <v>5370</v>
      </c>
      <c r="L56" s="227"/>
      <c r="M56" s="226">
        <v>4770</v>
      </c>
      <c r="N56" s="227"/>
      <c r="O56" s="226">
        <v>4900</v>
      </c>
      <c r="P56" s="227"/>
    </row>
    <row r="57" spans="1:16" ht="12.75">
      <c r="A57" s="138"/>
      <c r="B57" s="142" t="s">
        <v>25</v>
      </c>
      <c r="C57" s="220" t="s">
        <v>26</v>
      </c>
      <c r="D57" s="228"/>
      <c r="E57" s="228"/>
      <c r="F57" s="228"/>
      <c r="G57" s="228"/>
      <c r="H57" s="228"/>
      <c r="I57" s="143">
        <v>0</v>
      </c>
      <c r="J57" s="143">
        <v>3981.68</v>
      </c>
      <c r="K57" s="222">
        <v>5370</v>
      </c>
      <c r="L57" s="229"/>
      <c r="M57" s="222">
        <v>4770</v>
      </c>
      <c r="N57" s="229"/>
      <c r="O57" s="222">
        <v>4900</v>
      </c>
      <c r="P57" s="229"/>
    </row>
    <row r="58" spans="1:16" ht="12.75">
      <c r="A58" s="138"/>
      <c r="B58" s="142" t="s">
        <v>31</v>
      </c>
      <c r="C58" s="220" t="s">
        <v>32</v>
      </c>
      <c r="D58" s="228"/>
      <c r="E58" s="228"/>
      <c r="F58" s="228"/>
      <c r="G58" s="228"/>
      <c r="H58" s="228"/>
      <c r="I58" s="143">
        <v>0</v>
      </c>
      <c r="J58" s="143">
        <f>23000/R39</f>
        <v>3052.624593536399</v>
      </c>
      <c r="K58" s="222">
        <v>4440</v>
      </c>
      <c r="L58" s="229"/>
      <c r="M58" s="222">
        <v>3940</v>
      </c>
      <c r="N58" s="229"/>
      <c r="O58" s="222">
        <v>4050</v>
      </c>
      <c r="P58" s="229"/>
    </row>
    <row r="59" spans="1:16" ht="12.75">
      <c r="A59" s="138"/>
      <c r="B59" s="142" t="s">
        <v>37</v>
      </c>
      <c r="C59" s="220" t="s">
        <v>38</v>
      </c>
      <c r="D59" s="228"/>
      <c r="E59" s="228"/>
      <c r="F59" s="228"/>
      <c r="G59" s="228"/>
      <c r="H59" s="228"/>
      <c r="I59" s="143">
        <v>0</v>
      </c>
      <c r="J59" s="143">
        <f>7000/R39</f>
        <v>929.0596589023824</v>
      </c>
      <c r="K59" s="222">
        <v>930</v>
      </c>
      <c r="L59" s="229"/>
      <c r="M59" s="222">
        <v>830</v>
      </c>
      <c r="N59" s="229"/>
      <c r="O59" s="222">
        <v>850</v>
      </c>
      <c r="P59" s="229"/>
    </row>
    <row r="60" spans="1:16" ht="18.75" customHeight="1">
      <c r="A60" s="138"/>
      <c r="B60" s="140" t="s">
        <v>102</v>
      </c>
      <c r="C60" s="224" t="s">
        <v>103</v>
      </c>
      <c r="D60" s="225"/>
      <c r="E60" s="225"/>
      <c r="F60" s="225"/>
      <c r="G60" s="225"/>
      <c r="H60" s="225"/>
      <c r="I60" s="141">
        <v>0</v>
      </c>
      <c r="J60" s="141">
        <f>14000/R39</f>
        <v>1858.1193178047647</v>
      </c>
      <c r="K60" s="226">
        <v>2850</v>
      </c>
      <c r="L60" s="227"/>
      <c r="M60" s="226">
        <v>2530</v>
      </c>
      <c r="N60" s="227"/>
      <c r="O60" s="226">
        <v>2600</v>
      </c>
      <c r="P60" s="227"/>
    </row>
    <row r="61" spans="1:16" ht="12.75">
      <c r="A61" s="138"/>
      <c r="B61" s="140" t="s">
        <v>29</v>
      </c>
      <c r="C61" s="224" t="s">
        <v>30</v>
      </c>
      <c r="D61" s="225"/>
      <c r="E61" s="225"/>
      <c r="F61" s="225"/>
      <c r="G61" s="225"/>
      <c r="H61" s="225"/>
      <c r="I61" s="141">
        <v>0</v>
      </c>
      <c r="J61" s="141">
        <v>1858.12</v>
      </c>
      <c r="K61" s="226">
        <v>2850</v>
      </c>
      <c r="L61" s="227"/>
      <c r="M61" s="226">
        <v>2530</v>
      </c>
      <c r="N61" s="227"/>
      <c r="O61" s="226">
        <v>2600</v>
      </c>
      <c r="P61" s="227"/>
    </row>
    <row r="62" spans="1:18" ht="12.75">
      <c r="A62" s="138"/>
      <c r="B62" s="142" t="s">
        <v>25</v>
      </c>
      <c r="C62" s="220" t="s">
        <v>26</v>
      </c>
      <c r="D62" s="228"/>
      <c r="E62" s="228"/>
      <c r="F62" s="228"/>
      <c r="G62" s="228"/>
      <c r="H62" s="228"/>
      <c r="I62" s="143">
        <v>0</v>
      </c>
      <c r="J62" s="143">
        <v>1858.12</v>
      </c>
      <c r="K62" s="222">
        <v>2850</v>
      </c>
      <c r="L62" s="229"/>
      <c r="M62" s="222">
        <v>2530</v>
      </c>
      <c r="N62" s="229"/>
      <c r="O62" s="222">
        <v>2600</v>
      </c>
      <c r="P62" s="229"/>
      <c r="R62">
        <v>7.5345</v>
      </c>
    </row>
    <row r="63" spans="1:16" ht="12.75">
      <c r="A63" s="138"/>
      <c r="B63" s="142" t="s">
        <v>31</v>
      </c>
      <c r="C63" s="220" t="s">
        <v>32</v>
      </c>
      <c r="D63" s="228"/>
      <c r="E63" s="228"/>
      <c r="F63" s="228"/>
      <c r="G63" s="228"/>
      <c r="H63" s="228"/>
      <c r="I63" s="143">
        <v>0</v>
      </c>
      <c r="J63" s="143">
        <v>1858.12</v>
      </c>
      <c r="K63" s="222">
        <v>2850</v>
      </c>
      <c r="L63" s="229"/>
      <c r="M63" s="222">
        <v>2530</v>
      </c>
      <c r="N63" s="229"/>
      <c r="O63" s="222">
        <v>2600</v>
      </c>
      <c r="P63" s="229"/>
    </row>
    <row r="64" spans="1:16" ht="18" customHeight="1">
      <c r="A64" s="138"/>
      <c r="B64" s="140" t="s">
        <v>104</v>
      </c>
      <c r="C64" s="224" t="s">
        <v>105</v>
      </c>
      <c r="D64" s="225"/>
      <c r="E64" s="225"/>
      <c r="F64" s="225"/>
      <c r="G64" s="225"/>
      <c r="H64" s="225"/>
      <c r="I64" s="141">
        <v>14868.67</v>
      </c>
      <c r="J64" s="141">
        <f>82000/R62</f>
        <v>10883.270289999336</v>
      </c>
      <c r="K64" s="226">
        <v>14610</v>
      </c>
      <c r="L64" s="227"/>
      <c r="M64" s="226">
        <v>12960</v>
      </c>
      <c r="N64" s="227"/>
      <c r="O64" s="226">
        <v>13330</v>
      </c>
      <c r="P64" s="227"/>
    </row>
    <row r="65" spans="1:16" ht="12.75">
      <c r="A65" s="138"/>
      <c r="B65" s="140" t="s">
        <v>29</v>
      </c>
      <c r="C65" s="224" t="s">
        <v>30</v>
      </c>
      <c r="D65" s="225"/>
      <c r="E65" s="225"/>
      <c r="F65" s="225"/>
      <c r="G65" s="225"/>
      <c r="H65" s="225"/>
      <c r="I65" s="141">
        <v>14868.67</v>
      </c>
      <c r="J65" s="141">
        <v>10883.27</v>
      </c>
      <c r="K65" s="226">
        <v>14610</v>
      </c>
      <c r="L65" s="227"/>
      <c r="M65" s="226">
        <v>12960</v>
      </c>
      <c r="N65" s="227"/>
      <c r="O65" s="226">
        <v>13330</v>
      </c>
      <c r="P65" s="227"/>
    </row>
    <row r="66" spans="1:16" ht="12.75">
      <c r="A66" s="138"/>
      <c r="B66" s="142" t="s">
        <v>25</v>
      </c>
      <c r="C66" s="220" t="s">
        <v>26</v>
      </c>
      <c r="D66" s="228"/>
      <c r="E66" s="228"/>
      <c r="F66" s="228"/>
      <c r="G66" s="228"/>
      <c r="H66" s="228"/>
      <c r="I66" s="143">
        <v>14868.67</v>
      </c>
      <c r="J66" s="143">
        <v>10883.27</v>
      </c>
      <c r="K66" s="222">
        <v>14610</v>
      </c>
      <c r="L66" s="229"/>
      <c r="M66" s="222">
        <v>12960</v>
      </c>
      <c r="N66" s="229"/>
      <c r="O66" s="222">
        <v>13330</v>
      </c>
      <c r="P66" s="229"/>
    </row>
    <row r="67" spans="1:16" ht="12.75">
      <c r="A67" s="138"/>
      <c r="B67" s="142" t="s">
        <v>27</v>
      </c>
      <c r="C67" s="220" t="s">
        <v>28</v>
      </c>
      <c r="D67" s="228"/>
      <c r="E67" s="228"/>
      <c r="F67" s="228"/>
      <c r="G67" s="228"/>
      <c r="H67" s="228"/>
      <c r="I67" s="143">
        <v>13983.94</v>
      </c>
      <c r="J67" s="143">
        <f>74000/R62</f>
        <v>9821.487822682328</v>
      </c>
      <c r="K67" s="222">
        <v>13880</v>
      </c>
      <c r="L67" s="229"/>
      <c r="M67" s="222">
        <v>12310</v>
      </c>
      <c r="N67" s="229"/>
      <c r="O67" s="222">
        <v>12660</v>
      </c>
      <c r="P67" s="229"/>
    </row>
    <row r="68" spans="1:16" ht="12.75">
      <c r="A68" s="138"/>
      <c r="B68" s="142" t="s">
        <v>31</v>
      </c>
      <c r="C68" s="220" t="s">
        <v>32</v>
      </c>
      <c r="D68" s="228"/>
      <c r="E68" s="228"/>
      <c r="F68" s="228"/>
      <c r="G68" s="228"/>
      <c r="H68" s="228"/>
      <c r="I68" s="143">
        <v>884.73</v>
      </c>
      <c r="J68" s="143">
        <f>8000/R62</f>
        <v>1061.7824673170085</v>
      </c>
      <c r="K68" s="222">
        <v>730</v>
      </c>
      <c r="L68" s="229"/>
      <c r="M68" s="222">
        <v>650</v>
      </c>
      <c r="N68" s="229"/>
      <c r="O68" s="222">
        <v>670</v>
      </c>
      <c r="P68" s="229"/>
    </row>
    <row r="69" spans="1:16" ht="17.25" customHeight="1">
      <c r="A69" s="138"/>
      <c r="B69" s="140" t="s">
        <v>106</v>
      </c>
      <c r="C69" s="224" t="s">
        <v>107</v>
      </c>
      <c r="D69" s="225"/>
      <c r="E69" s="225"/>
      <c r="F69" s="225"/>
      <c r="G69" s="225"/>
      <c r="H69" s="225"/>
      <c r="I69" s="141">
        <v>37093.64</v>
      </c>
      <c r="J69" s="141">
        <f>225000/R62</f>
        <v>29862.63189329086</v>
      </c>
      <c r="K69" s="226">
        <v>44050</v>
      </c>
      <c r="L69" s="227"/>
      <c r="M69" s="226">
        <v>39090</v>
      </c>
      <c r="N69" s="227"/>
      <c r="O69" s="226">
        <v>40190</v>
      </c>
      <c r="P69" s="227"/>
    </row>
    <row r="70" spans="1:16" ht="12.75">
      <c r="A70" s="138"/>
      <c r="B70" s="140" t="s">
        <v>29</v>
      </c>
      <c r="C70" s="224" t="s">
        <v>30</v>
      </c>
      <c r="D70" s="225"/>
      <c r="E70" s="225"/>
      <c r="F70" s="225"/>
      <c r="G70" s="225"/>
      <c r="H70" s="225"/>
      <c r="I70" s="141">
        <v>37093.64</v>
      </c>
      <c r="J70" s="141">
        <v>29862.63</v>
      </c>
      <c r="K70" s="226">
        <v>44050</v>
      </c>
      <c r="L70" s="227"/>
      <c r="M70" s="226">
        <v>39090</v>
      </c>
      <c r="N70" s="227"/>
      <c r="O70" s="226">
        <v>40190</v>
      </c>
      <c r="P70" s="227"/>
    </row>
    <row r="71" spans="1:16" ht="12.75">
      <c r="A71" s="138"/>
      <c r="B71" s="142" t="s">
        <v>25</v>
      </c>
      <c r="C71" s="220" t="s">
        <v>26</v>
      </c>
      <c r="D71" s="228"/>
      <c r="E71" s="228"/>
      <c r="F71" s="228"/>
      <c r="G71" s="228"/>
      <c r="H71" s="228"/>
      <c r="I71" s="143">
        <v>37093.64</v>
      </c>
      <c r="J71" s="143">
        <v>29862.63</v>
      </c>
      <c r="K71" s="222">
        <v>44050</v>
      </c>
      <c r="L71" s="229"/>
      <c r="M71" s="222">
        <v>39090</v>
      </c>
      <c r="N71" s="229"/>
      <c r="O71" s="222">
        <v>40190</v>
      </c>
      <c r="P71" s="229"/>
    </row>
    <row r="72" spans="1:16" ht="12.75">
      <c r="A72" s="138"/>
      <c r="B72" s="142" t="s">
        <v>27</v>
      </c>
      <c r="C72" s="220" t="s">
        <v>28</v>
      </c>
      <c r="D72" s="228"/>
      <c r="E72" s="228"/>
      <c r="F72" s="228"/>
      <c r="G72" s="228"/>
      <c r="H72" s="228"/>
      <c r="I72" s="143">
        <v>27784.99</v>
      </c>
      <c r="J72" s="143">
        <f>194000/R62</f>
        <v>25748.224832437452</v>
      </c>
      <c r="K72" s="222">
        <v>29190</v>
      </c>
      <c r="L72" s="229"/>
      <c r="M72" s="222">
        <v>25900</v>
      </c>
      <c r="N72" s="229"/>
      <c r="O72" s="222">
        <v>26630</v>
      </c>
      <c r="P72" s="229"/>
    </row>
    <row r="73" spans="1:16" ht="12.75">
      <c r="A73" s="138"/>
      <c r="B73" s="142" t="s">
        <v>31</v>
      </c>
      <c r="C73" s="220" t="s">
        <v>32</v>
      </c>
      <c r="D73" s="228"/>
      <c r="E73" s="228"/>
      <c r="F73" s="228"/>
      <c r="G73" s="228"/>
      <c r="H73" s="228"/>
      <c r="I73" s="143">
        <v>9308.65</v>
      </c>
      <c r="J73" s="143">
        <f>31000/R62</f>
        <v>4114.4070608534075</v>
      </c>
      <c r="K73" s="222">
        <v>14860</v>
      </c>
      <c r="L73" s="229"/>
      <c r="M73" s="222">
        <v>13190</v>
      </c>
      <c r="N73" s="229"/>
      <c r="O73" s="222">
        <v>13560</v>
      </c>
      <c r="P73" s="229"/>
    </row>
    <row r="74" spans="1:16" ht="28.5" customHeight="1">
      <c r="A74" s="138"/>
      <c r="B74" s="140" t="s">
        <v>108</v>
      </c>
      <c r="C74" s="224" t="s">
        <v>109</v>
      </c>
      <c r="D74" s="225"/>
      <c r="E74" s="225"/>
      <c r="F74" s="225"/>
      <c r="G74" s="225"/>
      <c r="H74" s="225"/>
      <c r="I74" s="141">
        <v>18723.58</v>
      </c>
      <c r="J74" s="141">
        <v>0</v>
      </c>
      <c r="K74" s="226">
        <v>0</v>
      </c>
      <c r="L74" s="227"/>
      <c r="M74" s="226">
        <v>0</v>
      </c>
      <c r="N74" s="227"/>
      <c r="O74" s="226">
        <v>0</v>
      </c>
      <c r="P74" s="227"/>
    </row>
    <row r="75" spans="1:16" ht="12.75">
      <c r="A75" s="138"/>
      <c r="B75" s="140" t="s">
        <v>29</v>
      </c>
      <c r="C75" s="224" t="s">
        <v>30</v>
      </c>
      <c r="D75" s="225"/>
      <c r="E75" s="225"/>
      <c r="F75" s="225"/>
      <c r="G75" s="225"/>
      <c r="H75" s="225"/>
      <c r="I75" s="141">
        <v>1619.22</v>
      </c>
      <c r="J75" s="141">
        <v>0</v>
      </c>
      <c r="K75" s="226">
        <v>0</v>
      </c>
      <c r="L75" s="227"/>
      <c r="M75" s="226">
        <v>0</v>
      </c>
      <c r="N75" s="227"/>
      <c r="O75" s="226">
        <v>0</v>
      </c>
      <c r="P75" s="227"/>
    </row>
    <row r="76" spans="1:16" ht="12.75">
      <c r="A76" s="138"/>
      <c r="B76" s="142" t="s">
        <v>25</v>
      </c>
      <c r="C76" s="220" t="s">
        <v>26</v>
      </c>
      <c r="D76" s="228"/>
      <c r="E76" s="228"/>
      <c r="F76" s="228"/>
      <c r="G76" s="228"/>
      <c r="H76" s="228"/>
      <c r="I76" s="143">
        <v>1619.22</v>
      </c>
      <c r="J76" s="143">
        <v>0</v>
      </c>
      <c r="K76" s="222">
        <v>0</v>
      </c>
      <c r="L76" s="229"/>
      <c r="M76" s="222">
        <v>0</v>
      </c>
      <c r="N76" s="229"/>
      <c r="O76" s="222">
        <v>0</v>
      </c>
      <c r="P76" s="229"/>
    </row>
    <row r="77" spans="1:16" ht="12.75">
      <c r="A77" s="138"/>
      <c r="B77" s="142" t="s">
        <v>27</v>
      </c>
      <c r="C77" s="220" t="s">
        <v>28</v>
      </c>
      <c r="D77" s="228"/>
      <c r="E77" s="228"/>
      <c r="F77" s="228"/>
      <c r="G77" s="228"/>
      <c r="H77" s="228"/>
      <c r="I77" s="143">
        <v>1619.22</v>
      </c>
      <c r="J77" s="143">
        <v>0</v>
      </c>
      <c r="K77" s="222">
        <v>0</v>
      </c>
      <c r="L77" s="229"/>
      <c r="M77" s="222">
        <v>0</v>
      </c>
      <c r="N77" s="229"/>
      <c r="O77" s="222">
        <v>0</v>
      </c>
      <c r="P77" s="229"/>
    </row>
    <row r="78" spans="1:16" ht="12.75">
      <c r="A78" s="138"/>
      <c r="B78" s="140" t="s">
        <v>8</v>
      </c>
      <c r="C78" s="224" t="s">
        <v>9</v>
      </c>
      <c r="D78" s="225"/>
      <c r="E78" s="225"/>
      <c r="F78" s="225"/>
      <c r="G78" s="225"/>
      <c r="H78" s="225"/>
      <c r="I78" s="141">
        <v>6728.05</v>
      </c>
      <c r="J78" s="141">
        <v>0</v>
      </c>
      <c r="K78" s="226">
        <v>0</v>
      </c>
      <c r="L78" s="227"/>
      <c r="M78" s="226">
        <v>0</v>
      </c>
      <c r="N78" s="227"/>
      <c r="O78" s="226">
        <v>0</v>
      </c>
      <c r="P78" s="227"/>
    </row>
    <row r="79" spans="1:16" ht="12.75">
      <c r="A79" s="138"/>
      <c r="B79" s="142" t="s">
        <v>25</v>
      </c>
      <c r="C79" s="220" t="s">
        <v>26</v>
      </c>
      <c r="D79" s="228"/>
      <c r="E79" s="228"/>
      <c r="F79" s="228"/>
      <c r="G79" s="228"/>
      <c r="H79" s="228"/>
      <c r="I79" s="143">
        <v>6728.05</v>
      </c>
      <c r="J79" s="143">
        <v>0</v>
      </c>
      <c r="K79" s="222">
        <v>0</v>
      </c>
      <c r="L79" s="229"/>
      <c r="M79" s="222">
        <v>0</v>
      </c>
      <c r="N79" s="229"/>
      <c r="O79" s="222">
        <v>0</v>
      </c>
      <c r="P79" s="229"/>
    </row>
    <row r="80" spans="1:16" ht="12.75">
      <c r="A80" s="138"/>
      <c r="B80" s="142" t="s">
        <v>27</v>
      </c>
      <c r="C80" s="220" t="s">
        <v>28</v>
      </c>
      <c r="D80" s="228"/>
      <c r="E80" s="228"/>
      <c r="F80" s="228"/>
      <c r="G80" s="228"/>
      <c r="H80" s="228"/>
      <c r="I80" s="143">
        <v>6728.05</v>
      </c>
      <c r="J80" s="143">
        <v>0</v>
      </c>
      <c r="K80" s="222">
        <v>0</v>
      </c>
      <c r="L80" s="229"/>
      <c r="M80" s="222">
        <v>0</v>
      </c>
      <c r="N80" s="229"/>
      <c r="O80" s="222">
        <v>0</v>
      </c>
      <c r="P80" s="229"/>
    </row>
    <row r="81" spans="1:16" ht="12.75">
      <c r="A81" s="138"/>
      <c r="B81" s="140" t="s">
        <v>10</v>
      </c>
      <c r="C81" s="224" t="s">
        <v>11</v>
      </c>
      <c r="D81" s="225"/>
      <c r="E81" s="225"/>
      <c r="F81" s="225"/>
      <c r="G81" s="225"/>
      <c r="H81" s="225"/>
      <c r="I81" s="141">
        <v>10376.31</v>
      </c>
      <c r="J81" s="141">
        <v>0</v>
      </c>
      <c r="K81" s="226">
        <v>0</v>
      </c>
      <c r="L81" s="227"/>
      <c r="M81" s="226">
        <v>0</v>
      </c>
      <c r="N81" s="227"/>
      <c r="O81" s="226">
        <v>0</v>
      </c>
      <c r="P81" s="227"/>
    </row>
    <row r="82" spans="1:16" ht="12.75">
      <c r="A82" s="138"/>
      <c r="B82" s="142" t="s">
        <v>25</v>
      </c>
      <c r="C82" s="220" t="s">
        <v>26</v>
      </c>
      <c r="D82" s="228"/>
      <c r="E82" s="228"/>
      <c r="F82" s="228"/>
      <c r="G82" s="228"/>
      <c r="H82" s="228"/>
      <c r="I82" s="143">
        <v>10376.31</v>
      </c>
      <c r="J82" s="143">
        <v>0</v>
      </c>
      <c r="K82" s="222">
        <v>0</v>
      </c>
      <c r="L82" s="229"/>
      <c r="M82" s="222">
        <v>0</v>
      </c>
      <c r="N82" s="229"/>
      <c r="O82" s="222">
        <v>0</v>
      </c>
      <c r="P82" s="229"/>
    </row>
    <row r="83" spans="1:16" ht="12.75">
      <c r="A83" s="138"/>
      <c r="B83" s="142" t="s">
        <v>27</v>
      </c>
      <c r="C83" s="220" t="s">
        <v>28</v>
      </c>
      <c r="D83" s="228"/>
      <c r="E83" s="228"/>
      <c r="F83" s="228"/>
      <c r="G83" s="228"/>
      <c r="H83" s="228"/>
      <c r="I83" s="143">
        <v>9029.17</v>
      </c>
      <c r="J83" s="143">
        <v>0</v>
      </c>
      <c r="K83" s="222">
        <v>0</v>
      </c>
      <c r="L83" s="229"/>
      <c r="M83" s="222">
        <v>0</v>
      </c>
      <c r="N83" s="229"/>
      <c r="O83" s="222">
        <v>0</v>
      </c>
      <c r="P83" s="229"/>
    </row>
    <row r="84" spans="1:16" ht="12.75">
      <c r="A84" s="138"/>
      <c r="B84" s="142" t="s">
        <v>31</v>
      </c>
      <c r="C84" s="220" t="s">
        <v>32</v>
      </c>
      <c r="D84" s="228"/>
      <c r="E84" s="228"/>
      <c r="F84" s="228"/>
      <c r="G84" s="228"/>
      <c r="H84" s="228"/>
      <c r="I84" s="143">
        <v>1347.14</v>
      </c>
      <c r="J84" s="143">
        <v>0</v>
      </c>
      <c r="K84" s="222">
        <v>0</v>
      </c>
      <c r="L84" s="229"/>
      <c r="M84" s="222">
        <v>0</v>
      </c>
      <c r="N84" s="229"/>
      <c r="O84" s="222">
        <v>0</v>
      </c>
      <c r="P84" s="229"/>
    </row>
    <row r="85" spans="1:16" ht="21" customHeight="1">
      <c r="A85" s="138"/>
      <c r="B85" s="140" t="s">
        <v>110</v>
      </c>
      <c r="C85" s="224" t="s">
        <v>111</v>
      </c>
      <c r="D85" s="225"/>
      <c r="E85" s="225"/>
      <c r="F85" s="225"/>
      <c r="G85" s="225"/>
      <c r="H85" s="225"/>
      <c r="I85" s="141">
        <v>10538.06</v>
      </c>
      <c r="J85" s="141">
        <f>87000/R62</f>
        <v>11546.884332072466</v>
      </c>
      <c r="K85" s="226">
        <v>22830</v>
      </c>
      <c r="L85" s="227"/>
      <c r="M85" s="226">
        <v>21330</v>
      </c>
      <c r="N85" s="227"/>
      <c r="O85" s="226">
        <v>21650</v>
      </c>
      <c r="P85" s="227"/>
    </row>
    <row r="86" spans="1:16" ht="12.75">
      <c r="A86" s="138"/>
      <c r="B86" s="140" t="s">
        <v>29</v>
      </c>
      <c r="C86" s="224" t="s">
        <v>30</v>
      </c>
      <c r="D86" s="225"/>
      <c r="E86" s="225"/>
      <c r="F86" s="225"/>
      <c r="G86" s="225"/>
      <c r="H86" s="225"/>
      <c r="I86" s="141">
        <v>0</v>
      </c>
      <c r="J86" s="141">
        <f>37000/R62</f>
        <v>4910.743911341164</v>
      </c>
      <c r="K86" s="226">
        <v>13270</v>
      </c>
      <c r="L86" s="227"/>
      <c r="M86" s="226">
        <v>11770</v>
      </c>
      <c r="N86" s="227"/>
      <c r="O86" s="226">
        <v>12090</v>
      </c>
      <c r="P86" s="227"/>
    </row>
    <row r="87" spans="1:16" ht="12.75">
      <c r="A87" s="138"/>
      <c r="B87" s="142" t="s">
        <v>25</v>
      </c>
      <c r="C87" s="220" t="s">
        <v>26</v>
      </c>
      <c r="D87" s="228"/>
      <c r="E87" s="228"/>
      <c r="F87" s="228"/>
      <c r="G87" s="228"/>
      <c r="H87" s="228"/>
      <c r="I87" s="143">
        <v>0</v>
      </c>
      <c r="J87" s="143">
        <f>33000/R62</f>
        <v>4379.852677682659</v>
      </c>
      <c r="K87" s="222">
        <v>9420</v>
      </c>
      <c r="L87" s="229"/>
      <c r="M87" s="222">
        <v>8360</v>
      </c>
      <c r="N87" s="229"/>
      <c r="O87" s="222">
        <v>8590</v>
      </c>
      <c r="P87" s="229"/>
    </row>
    <row r="88" spans="1:16" ht="12.75">
      <c r="A88" s="138"/>
      <c r="B88" s="142" t="s">
        <v>31</v>
      </c>
      <c r="C88" s="220" t="s">
        <v>32</v>
      </c>
      <c r="D88" s="228"/>
      <c r="E88" s="228"/>
      <c r="F88" s="228"/>
      <c r="G88" s="228"/>
      <c r="H88" s="228"/>
      <c r="I88" s="143">
        <v>0</v>
      </c>
      <c r="J88" s="143">
        <v>4379.85</v>
      </c>
      <c r="K88" s="222">
        <v>9420</v>
      </c>
      <c r="L88" s="229"/>
      <c r="M88" s="222">
        <v>8360</v>
      </c>
      <c r="N88" s="229"/>
      <c r="O88" s="222">
        <v>8590</v>
      </c>
      <c r="P88" s="229"/>
    </row>
    <row r="89" spans="1:18" ht="12.75">
      <c r="A89" s="138"/>
      <c r="B89" s="142" t="s">
        <v>39</v>
      </c>
      <c r="C89" s="220" t="s">
        <v>40</v>
      </c>
      <c r="D89" s="228"/>
      <c r="E89" s="228"/>
      <c r="F89" s="228"/>
      <c r="G89" s="228"/>
      <c r="H89" s="228"/>
      <c r="I89" s="143">
        <v>0</v>
      </c>
      <c r="J89" s="143">
        <f>4000/R89</f>
        <v>530.8912336585042</v>
      </c>
      <c r="K89" s="222">
        <v>3850</v>
      </c>
      <c r="L89" s="229"/>
      <c r="M89" s="222">
        <v>3410</v>
      </c>
      <c r="N89" s="229"/>
      <c r="O89" s="222">
        <v>3500</v>
      </c>
      <c r="P89" s="229"/>
      <c r="R89">
        <v>7.5345</v>
      </c>
    </row>
    <row r="90" spans="1:16" ht="12.75">
      <c r="A90" s="138"/>
      <c r="B90" s="142" t="s">
        <v>41</v>
      </c>
      <c r="C90" s="220" t="s">
        <v>42</v>
      </c>
      <c r="D90" s="228"/>
      <c r="E90" s="228"/>
      <c r="F90" s="228"/>
      <c r="G90" s="228"/>
      <c r="H90" s="228"/>
      <c r="I90" s="143">
        <v>0</v>
      </c>
      <c r="J90" s="143">
        <v>530.89</v>
      </c>
      <c r="K90" s="222">
        <v>3850</v>
      </c>
      <c r="L90" s="229"/>
      <c r="M90" s="222">
        <v>3410</v>
      </c>
      <c r="N90" s="229"/>
      <c r="O90" s="222">
        <v>3500</v>
      </c>
      <c r="P90" s="229"/>
    </row>
    <row r="91" spans="1:16" ht="12.75">
      <c r="A91" s="138"/>
      <c r="B91" s="140" t="s">
        <v>33</v>
      </c>
      <c r="C91" s="224" t="s">
        <v>34</v>
      </c>
      <c r="D91" s="225"/>
      <c r="E91" s="225"/>
      <c r="F91" s="225"/>
      <c r="G91" s="225"/>
      <c r="H91" s="225"/>
      <c r="I91" s="141">
        <v>265.45</v>
      </c>
      <c r="J91" s="141">
        <v>0</v>
      </c>
      <c r="K91" s="226">
        <v>2860</v>
      </c>
      <c r="L91" s="227"/>
      <c r="M91" s="226">
        <v>2860</v>
      </c>
      <c r="N91" s="227"/>
      <c r="O91" s="226">
        <v>2860</v>
      </c>
      <c r="P91" s="227"/>
    </row>
    <row r="92" spans="1:16" ht="12.75">
      <c r="A92" s="138"/>
      <c r="B92" s="142" t="s">
        <v>39</v>
      </c>
      <c r="C92" s="220" t="s">
        <v>40</v>
      </c>
      <c r="D92" s="228"/>
      <c r="E92" s="228"/>
      <c r="F92" s="228"/>
      <c r="G92" s="228"/>
      <c r="H92" s="228"/>
      <c r="I92" s="143">
        <v>265.45</v>
      </c>
      <c r="J92" s="143">
        <v>0</v>
      </c>
      <c r="K92" s="222">
        <v>2860</v>
      </c>
      <c r="L92" s="229"/>
      <c r="M92" s="222">
        <v>2860</v>
      </c>
      <c r="N92" s="229"/>
      <c r="O92" s="222">
        <v>2860</v>
      </c>
      <c r="P92" s="229"/>
    </row>
    <row r="93" spans="1:16" ht="12.75">
      <c r="A93" s="138"/>
      <c r="B93" s="142" t="s">
        <v>41</v>
      </c>
      <c r="C93" s="220" t="s">
        <v>42</v>
      </c>
      <c r="D93" s="228"/>
      <c r="E93" s="228"/>
      <c r="F93" s="228"/>
      <c r="G93" s="228"/>
      <c r="H93" s="228"/>
      <c r="I93" s="143">
        <v>265.45</v>
      </c>
      <c r="J93" s="143">
        <v>0</v>
      </c>
      <c r="K93" s="222">
        <v>2860</v>
      </c>
      <c r="L93" s="229"/>
      <c r="M93" s="222">
        <v>2860</v>
      </c>
      <c r="N93" s="229"/>
      <c r="O93" s="222">
        <v>2860</v>
      </c>
      <c r="P93" s="229"/>
    </row>
    <row r="94" spans="1:16" ht="12.75">
      <c r="A94" s="138"/>
      <c r="B94" s="140" t="s">
        <v>14</v>
      </c>
      <c r="C94" s="224" t="s">
        <v>15</v>
      </c>
      <c r="D94" s="225"/>
      <c r="E94" s="225"/>
      <c r="F94" s="225"/>
      <c r="G94" s="225"/>
      <c r="H94" s="225"/>
      <c r="I94" s="141">
        <v>10272.61</v>
      </c>
      <c r="J94" s="141">
        <f>50000/R89</f>
        <v>6636.140420731303</v>
      </c>
      <c r="K94" s="226">
        <v>6700</v>
      </c>
      <c r="L94" s="227"/>
      <c r="M94" s="226">
        <v>6700</v>
      </c>
      <c r="N94" s="227"/>
      <c r="O94" s="226">
        <v>6700</v>
      </c>
      <c r="P94" s="227"/>
    </row>
    <row r="95" spans="1:16" ht="12.75">
      <c r="A95" s="138"/>
      <c r="B95" s="142" t="s">
        <v>25</v>
      </c>
      <c r="C95" s="220" t="s">
        <v>26</v>
      </c>
      <c r="D95" s="228"/>
      <c r="E95" s="228"/>
      <c r="F95" s="228"/>
      <c r="G95" s="228"/>
      <c r="H95" s="228"/>
      <c r="I95" s="143">
        <v>5222.64</v>
      </c>
      <c r="J95" s="143">
        <f>30000/R89</f>
        <v>3981.684252438781</v>
      </c>
      <c r="K95" s="222">
        <v>4000</v>
      </c>
      <c r="L95" s="229"/>
      <c r="M95" s="222">
        <v>4000</v>
      </c>
      <c r="N95" s="229"/>
      <c r="O95" s="222">
        <v>4000</v>
      </c>
      <c r="P95" s="229"/>
    </row>
    <row r="96" spans="1:16" ht="12.75">
      <c r="A96" s="138"/>
      <c r="B96" s="142" t="s">
        <v>31</v>
      </c>
      <c r="C96" s="220" t="s">
        <v>32</v>
      </c>
      <c r="D96" s="228"/>
      <c r="E96" s="228"/>
      <c r="F96" s="228"/>
      <c r="G96" s="228"/>
      <c r="H96" s="228"/>
      <c r="I96" s="143">
        <v>5222.64</v>
      </c>
      <c r="J96" s="143">
        <v>3981.68</v>
      </c>
      <c r="K96" s="222">
        <v>4000</v>
      </c>
      <c r="L96" s="229"/>
      <c r="M96" s="222">
        <v>4000</v>
      </c>
      <c r="N96" s="229"/>
      <c r="O96" s="222">
        <v>4000</v>
      </c>
      <c r="P96" s="229"/>
    </row>
    <row r="97" spans="1:16" ht="12.75">
      <c r="A97" s="138"/>
      <c r="B97" s="142" t="s">
        <v>39</v>
      </c>
      <c r="C97" s="220" t="s">
        <v>40</v>
      </c>
      <c r="D97" s="228"/>
      <c r="E97" s="228"/>
      <c r="F97" s="228"/>
      <c r="G97" s="228"/>
      <c r="H97" s="228"/>
      <c r="I97" s="143">
        <v>5049.97</v>
      </c>
      <c r="J97" s="143">
        <f>20000/R89</f>
        <v>2654.456168292521</v>
      </c>
      <c r="K97" s="222">
        <v>2700</v>
      </c>
      <c r="L97" s="229"/>
      <c r="M97" s="222">
        <v>2700</v>
      </c>
      <c r="N97" s="229"/>
      <c r="O97" s="222">
        <v>2700</v>
      </c>
      <c r="P97" s="229"/>
    </row>
    <row r="98" spans="1:16" ht="12.75">
      <c r="A98" s="138"/>
      <c r="B98" s="142" t="s">
        <v>41</v>
      </c>
      <c r="C98" s="220" t="s">
        <v>42</v>
      </c>
      <c r="D98" s="228"/>
      <c r="E98" s="228"/>
      <c r="F98" s="228"/>
      <c r="G98" s="228"/>
      <c r="H98" s="228"/>
      <c r="I98" s="143">
        <v>5049.97</v>
      </c>
      <c r="J98" s="143">
        <v>2654.46</v>
      </c>
      <c r="K98" s="222">
        <v>2700</v>
      </c>
      <c r="L98" s="229"/>
      <c r="M98" s="222">
        <v>2700</v>
      </c>
      <c r="N98" s="229"/>
      <c r="O98" s="222">
        <v>2700</v>
      </c>
      <c r="P98" s="229"/>
    </row>
    <row r="99" spans="1:16" ht="20.25" customHeight="1">
      <c r="A99" s="138"/>
      <c r="B99" s="140" t="s">
        <v>112</v>
      </c>
      <c r="C99" s="224" t="s">
        <v>113</v>
      </c>
      <c r="D99" s="225"/>
      <c r="E99" s="225"/>
      <c r="F99" s="225"/>
      <c r="G99" s="225"/>
      <c r="H99" s="225"/>
      <c r="I99" s="141">
        <v>6338.04</v>
      </c>
      <c r="J99" s="141">
        <f>48000/R89</f>
        <v>6370.69480390205</v>
      </c>
      <c r="K99" s="226">
        <v>400</v>
      </c>
      <c r="L99" s="227"/>
      <c r="M99" s="226">
        <v>400</v>
      </c>
      <c r="N99" s="227"/>
      <c r="O99" s="226">
        <v>400</v>
      </c>
      <c r="P99" s="227"/>
    </row>
    <row r="100" spans="1:16" ht="12.75">
      <c r="A100" s="138"/>
      <c r="B100" s="140" t="s">
        <v>8</v>
      </c>
      <c r="C100" s="224" t="s">
        <v>9</v>
      </c>
      <c r="D100" s="225"/>
      <c r="E100" s="225"/>
      <c r="F100" s="225"/>
      <c r="G100" s="225"/>
      <c r="H100" s="225"/>
      <c r="I100" s="141">
        <v>0</v>
      </c>
      <c r="J100" s="141">
        <v>6370.69</v>
      </c>
      <c r="K100" s="226">
        <v>400</v>
      </c>
      <c r="L100" s="227"/>
      <c r="M100" s="226">
        <v>400</v>
      </c>
      <c r="N100" s="227"/>
      <c r="O100" s="226">
        <v>400</v>
      </c>
      <c r="P100" s="227"/>
    </row>
    <row r="101" spans="1:16" ht="12.75">
      <c r="A101" s="138"/>
      <c r="B101" s="142" t="s">
        <v>25</v>
      </c>
      <c r="C101" s="220" t="s">
        <v>26</v>
      </c>
      <c r="D101" s="228"/>
      <c r="E101" s="228"/>
      <c r="F101" s="228"/>
      <c r="G101" s="228"/>
      <c r="H101" s="228"/>
      <c r="I101" s="143">
        <v>0</v>
      </c>
      <c r="J101" s="143">
        <v>6370.69</v>
      </c>
      <c r="K101" s="222">
        <v>400</v>
      </c>
      <c r="L101" s="229"/>
      <c r="M101" s="222">
        <v>400</v>
      </c>
      <c r="N101" s="229"/>
      <c r="O101" s="222">
        <v>400</v>
      </c>
      <c r="P101" s="229"/>
    </row>
    <row r="102" spans="1:16" ht="12.75">
      <c r="A102" s="138"/>
      <c r="B102" s="142" t="s">
        <v>31</v>
      </c>
      <c r="C102" s="220" t="s">
        <v>32</v>
      </c>
      <c r="D102" s="228"/>
      <c r="E102" s="228"/>
      <c r="F102" s="228"/>
      <c r="G102" s="228"/>
      <c r="H102" s="228"/>
      <c r="I102" s="143">
        <v>0</v>
      </c>
      <c r="J102" s="143">
        <v>6370.69</v>
      </c>
      <c r="K102" s="222">
        <v>400</v>
      </c>
      <c r="L102" s="229"/>
      <c r="M102" s="222">
        <v>400</v>
      </c>
      <c r="N102" s="229"/>
      <c r="O102" s="222">
        <v>400</v>
      </c>
      <c r="P102" s="229"/>
    </row>
    <row r="103" spans="1:16" ht="12.75">
      <c r="A103" s="138"/>
      <c r="B103" s="140" t="s">
        <v>10</v>
      </c>
      <c r="C103" s="224" t="s">
        <v>11</v>
      </c>
      <c r="D103" s="225"/>
      <c r="E103" s="225"/>
      <c r="F103" s="225"/>
      <c r="G103" s="225"/>
      <c r="H103" s="225"/>
      <c r="I103" s="141">
        <v>6338.04</v>
      </c>
      <c r="J103" s="141">
        <f>10000/R89</f>
        <v>1327.2280841462605</v>
      </c>
      <c r="K103" s="226">
        <v>0</v>
      </c>
      <c r="L103" s="227"/>
      <c r="M103" s="226">
        <v>0</v>
      </c>
      <c r="N103" s="227"/>
      <c r="O103" s="226">
        <v>0</v>
      </c>
      <c r="P103" s="227"/>
    </row>
    <row r="104" spans="1:16" ht="12.75">
      <c r="A104" s="138"/>
      <c r="B104" s="142" t="s">
        <v>25</v>
      </c>
      <c r="C104" s="220" t="s">
        <v>26</v>
      </c>
      <c r="D104" s="228"/>
      <c r="E104" s="228"/>
      <c r="F104" s="228"/>
      <c r="G104" s="228"/>
      <c r="H104" s="228"/>
      <c r="I104" s="143">
        <v>6338.04</v>
      </c>
      <c r="J104" s="143">
        <v>1327.23</v>
      </c>
      <c r="K104" s="222">
        <v>0</v>
      </c>
      <c r="L104" s="229"/>
      <c r="M104" s="222">
        <v>0</v>
      </c>
      <c r="N104" s="229"/>
      <c r="O104" s="222">
        <v>0</v>
      </c>
      <c r="P104" s="229"/>
    </row>
    <row r="105" spans="1:16" ht="12.75">
      <c r="A105" s="138"/>
      <c r="B105" s="142" t="s">
        <v>31</v>
      </c>
      <c r="C105" s="220" t="s">
        <v>32</v>
      </c>
      <c r="D105" s="228"/>
      <c r="E105" s="228"/>
      <c r="F105" s="228"/>
      <c r="G105" s="228"/>
      <c r="H105" s="228"/>
      <c r="I105" s="143">
        <v>6338.04</v>
      </c>
      <c r="J105" s="143">
        <v>1327.23</v>
      </c>
      <c r="K105" s="222">
        <v>0</v>
      </c>
      <c r="L105" s="229"/>
      <c r="M105" s="222">
        <v>0</v>
      </c>
      <c r="N105" s="229"/>
      <c r="O105" s="222">
        <v>0</v>
      </c>
      <c r="P105" s="229"/>
    </row>
    <row r="106" spans="1:16" ht="30" customHeight="1">
      <c r="A106" s="138"/>
      <c r="B106" s="140" t="s">
        <v>114</v>
      </c>
      <c r="C106" s="224" t="s">
        <v>115</v>
      </c>
      <c r="D106" s="225"/>
      <c r="E106" s="225"/>
      <c r="F106" s="225"/>
      <c r="G106" s="225"/>
      <c r="H106" s="225"/>
      <c r="I106" s="141">
        <v>1868.87</v>
      </c>
      <c r="J106" s="141">
        <f>438000/R89</f>
        <v>58132.59008560621</v>
      </c>
      <c r="K106" s="226">
        <v>1590</v>
      </c>
      <c r="L106" s="227"/>
      <c r="M106" s="226">
        <v>1410</v>
      </c>
      <c r="N106" s="227"/>
      <c r="O106" s="226">
        <v>1450</v>
      </c>
      <c r="P106" s="227"/>
    </row>
    <row r="107" spans="1:16" ht="12.75">
      <c r="A107" s="138"/>
      <c r="B107" s="140" t="s">
        <v>29</v>
      </c>
      <c r="C107" s="224" t="s">
        <v>30</v>
      </c>
      <c r="D107" s="225"/>
      <c r="E107" s="225"/>
      <c r="F107" s="225"/>
      <c r="G107" s="225"/>
      <c r="H107" s="225"/>
      <c r="I107" s="141">
        <v>1868.87</v>
      </c>
      <c r="J107" s="141">
        <f>146000/R89</f>
        <v>19377.530028535402</v>
      </c>
      <c r="K107" s="226">
        <v>1590</v>
      </c>
      <c r="L107" s="227"/>
      <c r="M107" s="226">
        <v>1410</v>
      </c>
      <c r="N107" s="227"/>
      <c r="O107" s="226">
        <v>1450</v>
      </c>
      <c r="P107" s="227"/>
    </row>
    <row r="108" spans="1:16" ht="12.75">
      <c r="A108" s="138"/>
      <c r="B108" s="142" t="s">
        <v>25</v>
      </c>
      <c r="C108" s="220" t="s">
        <v>26</v>
      </c>
      <c r="D108" s="228"/>
      <c r="E108" s="228"/>
      <c r="F108" s="228"/>
      <c r="G108" s="228"/>
      <c r="H108" s="228"/>
      <c r="I108" s="143">
        <v>1868.87</v>
      </c>
      <c r="J108" s="143">
        <v>19377.53</v>
      </c>
      <c r="K108" s="222">
        <v>1590</v>
      </c>
      <c r="L108" s="229"/>
      <c r="M108" s="222">
        <v>1410</v>
      </c>
      <c r="N108" s="229"/>
      <c r="O108" s="222">
        <v>1450</v>
      </c>
      <c r="P108" s="229"/>
    </row>
    <row r="109" spans="1:16" ht="12.75">
      <c r="A109" s="138"/>
      <c r="B109" s="142" t="s">
        <v>31</v>
      </c>
      <c r="C109" s="220" t="s">
        <v>32</v>
      </c>
      <c r="D109" s="228"/>
      <c r="E109" s="228"/>
      <c r="F109" s="228"/>
      <c r="G109" s="228"/>
      <c r="H109" s="228"/>
      <c r="I109" s="143">
        <v>1868.87</v>
      </c>
      <c r="J109" s="143">
        <v>19377.53</v>
      </c>
      <c r="K109" s="222">
        <v>1590</v>
      </c>
      <c r="L109" s="229"/>
      <c r="M109" s="222">
        <v>1410</v>
      </c>
      <c r="N109" s="229"/>
      <c r="O109" s="222">
        <v>1450</v>
      </c>
      <c r="P109" s="229"/>
    </row>
    <row r="110" spans="1:16" ht="27" customHeight="1">
      <c r="A110" s="138"/>
      <c r="B110" s="140" t="s">
        <v>116</v>
      </c>
      <c r="C110" s="224" t="s">
        <v>117</v>
      </c>
      <c r="D110" s="225"/>
      <c r="E110" s="225"/>
      <c r="F110" s="225"/>
      <c r="G110" s="225"/>
      <c r="H110" s="225"/>
      <c r="I110" s="141">
        <v>16684.05</v>
      </c>
      <c r="J110" s="141">
        <f>292000/R89</f>
        <v>38755.060057070805</v>
      </c>
      <c r="K110" s="226">
        <v>0</v>
      </c>
      <c r="L110" s="227"/>
      <c r="M110" s="226">
        <v>0</v>
      </c>
      <c r="N110" s="227"/>
      <c r="O110" s="226">
        <v>0</v>
      </c>
      <c r="P110" s="227"/>
    </row>
    <row r="111" spans="1:16" ht="12.75">
      <c r="A111" s="138"/>
      <c r="B111" s="140" t="s">
        <v>29</v>
      </c>
      <c r="C111" s="224" t="s">
        <v>30</v>
      </c>
      <c r="D111" s="225"/>
      <c r="E111" s="225"/>
      <c r="F111" s="225"/>
      <c r="G111" s="225"/>
      <c r="H111" s="225"/>
      <c r="I111" s="141">
        <v>0</v>
      </c>
      <c r="J111" s="141">
        <v>38755.06</v>
      </c>
      <c r="K111" s="226">
        <v>0</v>
      </c>
      <c r="L111" s="227"/>
      <c r="M111" s="226">
        <v>0</v>
      </c>
      <c r="N111" s="227"/>
      <c r="O111" s="226">
        <v>0</v>
      </c>
      <c r="P111" s="227"/>
    </row>
    <row r="112" spans="1:16" ht="12.75">
      <c r="A112" s="138"/>
      <c r="B112" s="142" t="s">
        <v>25</v>
      </c>
      <c r="C112" s="220" t="s">
        <v>26</v>
      </c>
      <c r="D112" s="228"/>
      <c r="E112" s="228"/>
      <c r="F112" s="228"/>
      <c r="G112" s="228"/>
      <c r="H112" s="228"/>
      <c r="I112" s="143">
        <v>0</v>
      </c>
      <c r="J112" s="143">
        <v>38755.06</v>
      </c>
      <c r="K112" s="222">
        <v>0</v>
      </c>
      <c r="L112" s="229"/>
      <c r="M112" s="222">
        <v>0</v>
      </c>
      <c r="N112" s="229"/>
      <c r="O112" s="222">
        <v>0</v>
      </c>
      <c r="P112" s="229"/>
    </row>
    <row r="113" spans="1:16" ht="12.75">
      <c r="A113" s="138"/>
      <c r="B113" s="142" t="s">
        <v>27</v>
      </c>
      <c r="C113" s="220" t="s">
        <v>28</v>
      </c>
      <c r="D113" s="228"/>
      <c r="E113" s="228"/>
      <c r="F113" s="228"/>
      <c r="G113" s="228"/>
      <c r="H113" s="228"/>
      <c r="I113" s="143">
        <v>0</v>
      </c>
      <c r="J113" s="143">
        <f>26000/R89</f>
        <v>3450.793018780277</v>
      </c>
      <c r="K113" s="222">
        <v>0</v>
      </c>
      <c r="L113" s="229"/>
      <c r="M113" s="222">
        <v>0</v>
      </c>
      <c r="N113" s="229"/>
      <c r="O113" s="222">
        <v>0</v>
      </c>
      <c r="P113" s="229"/>
    </row>
    <row r="114" spans="1:16" ht="12.75">
      <c r="A114" s="138"/>
      <c r="B114" s="140" t="s">
        <v>10</v>
      </c>
      <c r="C114" s="224" t="s">
        <v>11</v>
      </c>
      <c r="D114" s="225"/>
      <c r="E114" s="225"/>
      <c r="F114" s="225"/>
      <c r="G114" s="225"/>
      <c r="H114" s="225"/>
      <c r="I114" s="141">
        <v>16684.05</v>
      </c>
      <c r="J114" s="141">
        <v>0</v>
      </c>
      <c r="K114" s="226">
        <v>0</v>
      </c>
      <c r="L114" s="227"/>
      <c r="M114" s="226">
        <v>0</v>
      </c>
      <c r="N114" s="227"/>
      <c r="O114" s="226">
        <v>0</v>
      </c>
      <c r="P114" s="227"/>
    </row>
    <row r="115" spans="1:16" ht="12.75">
      <c r="A115" s="138"/>
      <c r="B115" s="142" t="s">
        <v>25</v>
      </c>
      <c r="C115" s="220" t="s">
        <v>26</v>
      </c>
      <c r="D115" s="228"/>
      <c r="E115" s="228"/>
      <c r="F115" s="228"/>
      <c r="G115" s="228"/>
      <c r="H115" s="228"/>
      <c r="I115" s="143">
        <v>16684.05</v>
      </c>
      <c r="J115" s="143">
        <v>0</v>
      </c>
      <c r="K115" s="222">
        <v>0</v>
      </c>
      <c r="L115" s="229"/>
      <c r="M115" s="222">
        <v>0</v>
      </c>
      <c r="N115" s="229"/>
      <c r="O115" s="222">
        <v>0</v>
      </c>
      <c r="P115" s="229"/>
    </row>
    <row r="116" spans="1:16" ht="12.75">
      <c r="A116" s="138"/>
      <c r="B116" s="142" t="s">
        <v>27</v>
      </c>
      <c r="C116" s="220" t="s">
        <v>28</v>
      </c>
      <c r="D116" s="228"/>
      <c r="E116" s="228"/>
      <c r="F116" s="228"/>
      <c r="G116" s="228"/>
      <c r="H116" s="228"/>
      <c r="I116" s="143">
        <v>15612.98</v>
      </c>
      <c r="J116" s="143">
        <v>0</v>
      </c>
      <c r="K116" s="222">
        <v>0</v>
      </c>
      <c r="L116" s="229"/>
      <c r="M116" s="222">
        <v>0</v>
      </c>
      <c r="N116" s="229"/>
      <c r="O116" s="222">
        <v>0</v>
      </c>
      <c r="P116" s="229"/>
    </row>
    <row r="117" spans="1:16" ht="12.75">
      <c r="A117" s="138"/>
      <c r="B117" s="142" t="s">
        <v>31</v>
      </c>
      <c r="C117" s="220" t="s">
        <v>32</v>
      </c>
      <c r="D117" s="228"/>
      <c r="E117" s="228"/>
      <c r="F117" s="228"/>
      <c r="G117" s="228"/>
      <c r="H117" s="228"/>
      <c r="I117" s="143">
        <v>1071.07</v>
      </c>
      <c r="J117" s="143">
        <v>0</v>
      </c>
      <c r="K117" s="222">
        <v>0</v>
      </c>
      <c r="L117" s="229"/>
      <c r="M117" s="222">
        <v>0</v>
      </c>
      <c r="N117" s="229"/>
      <c r="O117" s="222">
        <v>0</v>
      </c>
      <c r="P117" s="229"/>
    </row>
    <row r="118" spans="1:16" ht="42" customHeight="1">
      <c r="A118" s="138"/>
      <c r="B118" s="140" t="s">
        <v>118</v>
      </c>
      <c r="C118" s="224" t="s">
        <v>119</v>
      </c>
      <c r="D118" s="225"/>
      <c r="E118" s="225"/>
      <c r="F118" s="225"/>
      <c r="G118" s="225"/>
      <c r="H118" s="225"/>
      <c r="I118" s="141">
        <v>0</v>
      </c>
      <c r="J118" s="141">
        <v>0</v>
      </c>
      <c r="K118" s="226">
        <v>85630</v>
      </c>
      <c r="L118" s="227"/>
      <c r="M118" s="226">
        <v>75980</v>
      </c>
      <c r="N118" s="227"/>
      <c r="O118" s="226">
        <v>78100</v>
      </c>
      <c r="P118" s="227"/>
    </row>
    <row r="119" spans="1:16" ht="12.75">
      <c r="A119" s="138"/>
      <c r="B119" s="140" t="s">
        <v>29</v>
      </c>
      <c r="C119" s="224" t="s">
        <v>30</v>
      </c>
      <c r="D119" s="225"/>
      <c r="E119" s="225"/>
      <c r="F119" s="225"/>
      <c r="G119" s="225"/>
      <c r="H119" s="225"/>
      <c r="I119" s="141">
        <v>0</v>
      </c>
      <c r="J119" s="141">
        <v>0</v>
      </c>
      <c r="K119" s="226">
        <v>34380</v>
      </c>
      <c r="L119" s="227"/>
      <c r="M119" s="226">
        <v>30510</v>
      </c>
      <c r="N119" s="227"/>
      <c r="O119" s="226">
        <v>31360</v>
      </c>
      <c r="P119" s="227"/>
    </row>
    <row r="120" spans="1:16" ht="12.75">
      <c r="A120" s="138"/>
      <c r="B120" s="142" t="s">
        <v>25</v>
      </c>
      <c r="C120" s="220" t="s">
        <v>26</v>
      </c>
      <c r="D120" s="228"/>
      <c r="E120" s="228"/>
      <c r="F120" s="228"/>
      <c r="G120" s="228"/>
      <c r="H120" s="228"/>
      <c r="I120" s="143">
        <v>0</v>
      </c>
      <c r="J120" s="143">
        <v>0</v>
      </c>
      <c r="K120" s="222">
        <v>34380</v>
      </c>
      <c r="L120" s="229"/>
      <c r="M120" s="222">
        <v>30510</v>
      </c>
      <c r="N120" s="229"/>
      <c r="O120" s="222">
        <v>31360</v>
      </c>
      <c r="P120" s="229"/>
    </row>
    <row r="121" spans="1:16" ht="12.75">
      <c r="A121" s="138"/>
      <c r="B121" s="142" t="s">
        <v>27</v>
      </c>
      <c r="C121" s="220" t="s">
        <v>28</v>
      </c>
      <c r="D121" s="228"/>
      <c r="E121" s="228"/>
      <c r="F121" s="228"/>
      <c r="G121" s="228"/>
      <c r="H121" s="228"/>
      <c r="I121" s="143">
        <v>0</v>
      </c>
      <c r="J121" s="143">
        <v>0</v>
      </c>
      <c r="K121" s="222">
        <v>34380</v>
      </c>
      <c r="L121" s="229"/>
      <c r="M121" s="222">
        <v>30510</v>
      </c>
      <c r="N121" s="229"/>
      <c r="O121" s="222">
        <v>31360</v>
      </c>
      <c r="P121" s="229"/>
    </row>
    <row r="122" spans="1:16" ht="12.75">
      <c r="A122" s="138"/>
      <c r="B122" s="140" t="s">
        <v>10</v>
      </c>
      <c r="C122" s="224" t="s">
        <v>11</v>
      </c>
      <c r="D122" s="225"/>
      <c r="E122" s="225"/>
      <c r="F122" s="225"/>
      <c r="G122" s="225"/>
      <c r="H122" s="225"/>
      <c r="I122" s="141">
        <v>0</v>
      </c>
      <c r="J122" s="141">
        <v>0</v>
      </c>
      <c r="K122" s="226">
        <v>51250</v>
      </c>
      <c r="L122" s="227"/>
      <c r="M122" s="226">
        <v>45470</v>
      </c>
      <c r="N122" s="227"/>
      <c r="O122" s="226">
        <v>46740</v>
      </c>
      <c r="P122" s="227"/>
    </row>
    <row r="123" spans="1:16" ht="12.75">
      <c r="A123" s="138"/>
      <c r="B123" s="142" t="s">
        <v>25</v>
      </c>
      <c r="C123" s="220" t="s">
        <v>26</v>
      </c>
      <c r="D123" s="228"/>
      <c r="E123" s="228"/>
      <c r="F123" s="228"/>
      <c r="G123" s="228"/>
      <c r="H123" s="228"/>
      <c r="I123" s="143">
        <v>0</v>
      </c>
      <c r="J123" s="143">
        <v>0</v>
      </c>
      <c r="K123" s="222">
        <v>51250</v>
      </c>
      <c r="L123" s="229"/>
      <c r="M123" s="222">
        <v>45470</v>
      </c>
      <c r="N123" s="229"/>
      <c r="O123" s="222">
        <v>46740</v>
      </c>
      <c r="P123" s="229"/>
    </row>
    <row r="124" spans="1:16" ht="12.75">
      <c r="A124" s="138"/>
      <c r="B124" s="142" t="s">
        <v>27</v>
      </c>
      <c r="C124" s="220" t="s">
        <v>28</v>
      </c>
      <c r="D124" s="228"/>
      <c r="E124" s="228"/>
      <c r="F124" s="228"/>
      <c r="G124" s="228"/>
      <c r="H124" s="228"/>
      <c r="I124" s="143">
        <v>0</v>
      </c>
      <c r="J124" s="143">
        <v>0</v>
      </c>
      <c r="K124" s="222">
        <v>46150</v>
      </c>
      <c r="L124" s="229"/>
      <c r="M124" s="222">
        <v>40950</v>
      </c>
      <c r="N124" s="229"/>
      <c r="O124" s="222">
        <v>42090</v>
      </c>
      <c r="P124" s="229"/>
    </row>
    <row r="125" spans="1:16" ht="12.75">
      <c r="A125" s="138"/>
      <c r="B125" s="142" t="s">
        <v>31</v>
      </c>
      <c r="C125" s="220" t="s">
        <v>32</v>
      </c>
      <c r="D125" s="228"/>
      <c r="E125" s="228"/>
      <c r="F125" s="228"/>
      <c r="G125" s="228"/>
      <c r="H125" s="228"/>
      <c r="I125" s="143">
        <v>0</v>
      </c>
      <c r="J125" s="143">
        <v>0</v>
      </c>
      <c r="K125" s="222">
        <v>5100</v>
      </c>
      <c r="L125" s="229"/>
      <c r="M125" s="222">
        <v>4520</v>
      </c>
      <c r="N125" s="229"/>
      <c r="O125" s="222">
        <v>4650</v>
      </c>
      <c r="P125" s="229"/>
    </row>
  </sheetData>
  <sheetProtection/>
  <mergeCells count="470">
    <mergeCell ref="C125:H125"/>
    <mergeCell ref="K125:L125"/>
    <mergeCell ref="M125:N125"/>
    <mergeCell ref="O125:P125"/>
    <mergeCell ref="B1:S3"/>
    <mergeCell ref="F6:N6"/>
    <mergeCell ref="C123:H123"/>
    <mergeCell ref="K123:L123"/>
    <mergeCell ref="M123:N123"/>
    <mergeCell ref="O123:P123"/>
    <mergeCell ref="C124:H124"/>
    <mergeCell ref="K124:L124"/>
    <mergeCell ref="M124:N124"/>
    <mergeCell ref="O124:P124"/>
    <mergeCell ref="C121:H121"/>
    <mergeCell ref="K121:L121"/>
    <mergeCell ref="M121:N121"/>
    <mergeCell ref="O121:P121"/>
    <mergeCell ref="C122:H122"/>
    <mergeCell ref="K122:L122"/>
    <mergeCell ref="M122:N122"/>
    <mergeCell ref="O122:P122"/>
    <mergeCell ref="C119:H119"/>
    <mergeCell ref="K119:L119"/>
    <mergeCell ref="M119:N119"/>
    <mergeCell ref="O119:P119"/>
    <mergeCell ref="C120:H120"/>
    <mergeCell ref="K120:L120"/>
    <mergeCell ref="M120:N120"/>
    <mergeCell ref="O120:P120"/>
    <mergeCell ref="C117:H117"/>
    <mergeCell ref="K117:L117"/>
    <mergeCell ref="M117:N117"/>
    <mergeCell ref="O117:P117"/>
    <mergeCell ref="C118:H118"/>
    <mergeCell ref="K118:L118"/>
    <mergeCell ref="M118:N118"/>
    <mergeCell ref="O118:P118"/>
    <mergeCell ref="C115:H115"/>
    <mergeCell ref="K115:L115"/>
    <mergeCell ref="M115:N115"/>
    <mergeCell ref="O115:P115"/>
    <mergeCell ref="C116:H116"/>
    <mergeCell ref="K116:L116"/>
    <mergeCell ref="M116:N116"/>
    <mergeCell ref="O116:P116"/>
    <mergeCell ref="C113:H113"/>
    <mergeCell ref="K113:L113"/>
    <mergeCell ref="M113:N113"/>
    <mergeCell ref="O113:P113"/>
    <mergeCell ref="C114:H114"/>
    <mergeCell ref="K114:L114"/>
    <mergeCell ref="M114:N114"/>
    <mergeCell ref="O114:P114"/>
    <mergeCell ref="C111:H111"/>
    <mergeCell ref="K111:L111"/>
    <mergeCell ref="M111:N111"/>
    <mergeCell ref="O111:P111"/>
    <mergeCell ref="C112:H112"/>
    <mergeCell ref="K112:L112"/>
    <mergeCell ref="M112:N112"/>
    <mergeCell ref="O112:P112"/>
    <mergeCell ref="C109:H109"/>
    <mergeCell ref="K109:L109"/>
    <mergeCell ref="M109:N109"/>
    <mergeCell ref="O109:P109"/>
    <mergeCell ref="C110:H110"/>
    <mergeCell ref="K110:L110"/>
    <mergeCell ref="M110:N110"/>
    <mergeCell ref="O110:P110"/>
    <mergeCell ref="C107:H107"/>
    <mergeCell ref="K107:L107"/>
    <mergeCell ref="M107:N107"/>
    <mergeCell ref="O107:P107"/>
    <mergeCell ref="C108:H108"/>
    <mergeCell ref="K108:L108"/>
    <mergeCell ref="M108:N108"/>
    <mergeCell ref="O108:P108"/>
    <mergeCell ref="C105:H105"/>
    <mergeCell ref="K105:L105"/>
    <mergeCell ref="M105:N105"/>
    <mergeCell ref="O105:P105"/>
    <mergeCell ref="C106:H106"/>
    <mergeCell ref="K106:L106"/>
    <mergeCell ref="M106:N106"/>
    <mergeCell ref="O106:P106"/>
    <mergeCell ref="C103:H103"/>
    <mergeCell ref="K103:L103"/>
    <mergeCell ref="M103:N103"/>
    <mergeCell ref="O103:P103"/>
    <mergeCell ref="C104:H104"/>
    <mergeCell ref="K104:L104"/>
    <mergeCell ref="M104:N104"/>
    <mergeCell ref="O104:P104"/>
    <mergeCell ref="C101:H101"/>
    <mergeCell ref="K101:L101"/>
    <mergeCell ref="M101:N101"/>
    <mergeCell ref="O101:P101"/>
    <mergeCell ref="C102:H102"/>
    <mergeCell ref="K102:L102"/>
    <mergeCell ref="M102:N102"/>
    <mergeCell ref="O102:P102"/>
    <mergeCell ref="C99:H99"/>
    <mergeCell ref="K99:L99"/>
    <mergeCell ref="M99:N99"/>
    <mergeCell ref="O99:P99"/>
    <mergeCell ref="C100:H100"/>
    <mergeCell ref="K100:L100"/>
    <mergeCell ref="M100:N100"/>
    <mergeCell ref="O100:P100"/>
    <mergeCell ref="C97:H97"/>
    <mergeCell ref="K97:L97"/>
    <mergeCell ref="M97:N97"/>
    <mergeCell ref="O97:P97"/>
    <mergeCell ref="C98:H98"/>
    <mergeCell ref="K98:L98"/>
    <mergeCell ref="M98:N98"/>
    <mergeCell ref="O98:P98"/>
    <mergeCell ref="C95:H95"/>
    <mergeCell ref="K95:L95"/>
    <mergeCell ref="M95:N95"/>
    <mergeCell ref="O95:P95"/>
    <mergeCell ref="C96:H96"/>
    <mergeCell ref="K96:L96"/>
    <mergeCell ref="M96:N96"/>
    <mergeCell ref="O96:P96"/>
    <mergeCell ref="C93:H93"/>
    <mergeCell ref="K93:L93"/>
    <mergeCell ref="M93:N93"/>
    <mergeCell ref="O93:P93"/>
    <mergeCell ref="C94:H94"/>
    <mergeCell ref="K94:L94"/>
    <mergeCell ref="M94:N94"/>
    <mergeCell ref="O94:P94"/>
    <mergeCell ref="C91:H91"/>
    <mergeCell ref="K91:L91"/>
    <mergeCell ref="M91:N91"/>
    <mergeCell ref="O91:P91"/>
    <mergeCell ref="C92:H92"/>
    <mergeCell ref="K92:L92"/>
    <mergeCell ref="M92:N92"/>
    <mergeCell ref="O92:P92"/>
    <mergeCell ref="C89:H89"/>
    <mergeCell ref="K89:L89"/>
    <mergeCell ref="M89:N89"/>
    <mergeCell ref="O89:P89"/>
    <mergeCell ref="C90:H90"/>
    <mergeCell ref="K90:L90"/>
    <mergeCell ref="M90:N90"/>
    <mergeCell ref="O90:P90"/>
    <mergeCell ref="C87:H87"/>
    <mergeCell ref="K87:L87"/>
    <mergeCell ref="M87:N87"/>
    <mergeCell ref="O87:P87"/>
    <mergeCell ref="C88:H88"/>
    <mergeCell ref="K88:L88"/>
    <mergeCell ref="M88:N88"/>
    <mergeCell ref="O88:P88"/>
    <mergeCell ref="C85:H85"/>
    <mergeCell ref="K85:L85"/>
    <mergeCell ref="M85:N85"/>
    <mergeCell ref="O85:P85"/>
    <mergeCell ref="C86:H86"/>
    <mergeCell ref="K86:L86"/>
    <mergeCell ref="M86:N86"/>
    <mergeCell ref="O86:P86"/>
    <mergeCell ref="C83:H83"/>
    <mergeCell ref="K83:L83"/>
    <mergeCell ref="M83:N83"/>
    <mergeCell ref="O83:P83"/>
    <mergeCell ref="C84:H84"/>
    <mergeCell ref="K84:L84"/>
    <mergeCell ref="M84:N84"/>
    <mergeCell ref="O84:P84"/>
    <mergeCell ref="C81:H81"/>
    <mergeCell ref="K81:L81"/>
    <mergeCell ref="M81:N81"/>
    <mergeCell ref="O81:P81"/>
    <mergeCell ref="C82:H82"/>
    <mergeCell ref="K82:L82"/>
    <mergeCell ref="M82:N82"/>
    <mergeCell ref="O82:P82"/>
    <mergeCell ref="C79:H79"/>
    <mergeCell ref="K79:L79"/>
    <mergeCell ref="M79:N79"/>
    <mergeCell ref="O79:P79"/>
    <mergeCell ref="C80:H80"/>
    <mergeCell ref="K80:L80"/>
    <mergeCell ref="M80:N80"/>
    <mergeCell ref="O80:P80"/>
    <mergeCell ref="C77:H77"/>
    <mergeCell ref="K77:L77"/>
    <mergeCell ref="M77:N77"/>
    <mergeCell ref="O77:P77"/>
    <mergeCell ref="C78:H78"/>
    <mergeCell ref="K78:L78"/>
    <mergeCell ref="M78:N78"/>
    <mergeCell ref="O78:P78"/>
    <mergeCell ref="C75:H75"/>
    <mergeCell ref="K75:L75"/>
    <mergeCell ref="M75:N75"/>
    <mergeCell ref="O75:P75"/>
    <mergeCell ref="C76:H76"/>
    <mergeCell ref="K76:L76"/>
    <mergeCell ref="M76:N76"/>
    <mergeCell ref="O76:P76"/>
    <mergeCell ref="C73:H73"/>
    <mergeCell ref="K73:L73"/>
    <mergeCell ref="M73:N73"/>
    <mergeCell ref="O73:P73"/>
    <mergeCell ref="C74:H74"/>
    <mergeCell ref="K74:L74"/>
    <mergeCell ref="M74:N74"/>
    <mergeCell ref="O74:P74"/>
    <mergeCell ref="C71:H71"/>
    <mergeCell ref="K71:L71"/>
    <mergeCell ref="M71:N71"/>
    <mergeCell ref="O71:P71"/>
    <mergeCell ref="C72:H72"/>
    <mergeCell ref="K72:L72"/>
    <mergeCell ref="M72:N72"/>
    <mergeCell ref="O72:P72"/>
    <mergeCell ref="C69:H69"/>
    <mergeCell ref="K69:L69"/>
    <mergeCell ref="M69:N69"/>
    <mergeCell ref="O69:P69"/>
    <mergeCell ref="C70:H70"/>
    <mergeCell ref="K70:L70"/>
    <mergeCell ref="M70:N70"/>
    <mergeCell ref="O70:P70"/>
    <mergeCell ref="C67:H67"/>
    <mergeCell ref="K67:L67"/>
    <mergeCell ref="M67:N67"/>
    <mergeCell ref="O67:P67"/>
    <mergeCell ref="C68:H68"/>
    <mergeCell ref="K68:L68"/>
    <mergeCell ref="M68:N68"/>
    <mergeCell ref="O68:P68"/>
    <mergeCell ref="C65:H65"/>
    <mergeCell ref="K65:L65"/>
    <mergeCell ref="M65:N65"/>
    <mergeCell ref="O65:P65"/>
    <mergeCell ref="C66:H66"/>
    <mergeCell ref="K66:L66"/>
    <mergeCell ref="M66:N66"/>
    <mergeCell ref="O66:P66"/>
    <mergeCell ref="C63:H63"/>
    <mergeCell ref="K63:L63"/>
    <mergeCell ref="M63:N63"/>
    <mergeCell ref="O63:P63"/>
    <mergeCell ref="C64:H64"/>
    <mergeCell ref="K64:L64"/>
    <mergeCell ref="M64:N64"/>
    <mergeCell ref="O64:P64"/>
    <mergeCell ref="C61:H61"/>
    <mergeCell ref="K61:L61"/>
    <mergeCell ref="M61:N61"/>
    <mergeCell ref="O61:P61"/>
    <mergeCell ref="C62:H62"/>
    <mergeCell ref="K62:L62"/>
    <mergeCell ref="M62:N62"/>
    <mergeCell ref="O62:P62"/>
    <mergeCell ref="C59:H59"/>
    <mergeCell ref="K59:L59"/>
    <mergeCell ref="M59:N59"/>
    <mergeCell ref="O59:P59"/>
    <mergeCell ref="C60:H60"/>
    <mergeCell ref="K60:L60"/>
    <mergeCell ref="M60:N60"/>
    <mergeCell ref="O60:P60"/>
    <mergeCell ref="C57:H57"/>
    <mergeCell ref="K57:L57"/>
    <mergeCell ref="M57:N57"/>
    <mergeCell ref="O57:P57"/>
    <mergeCell ref="C58:H58"/>
    <mergeCell ref="K58:L58"/>
    <mergeCell ref="M58:N58"/>
    <mergeCell ref="O58:P58"/>
    <mergeCell ref="C55:H55"/>
    <mergeCell ref="K55:L55"/>
    <mergeCell ref="M55:N55"/>
    <mergeCell ref="O55:P55"/>
    <mergeCell ref="C56:H56"/>
    <mergeCell ref="K56:L56"/>
    <mergeCell ref="M56:N56"/>
    <mergeCell ref="O56:P56"/>
    <mergeCell ref="C53:H53"/>
    <mergeCell ref="K53:L53"/>
    <mergeCell ref="M53:N53"/>
    <mergeCell ref="O53:P53"/>
    <mergeCell ref="C54:H54"/>
    <mergeCell ref="K54:L54"/>
    <mergeCell ref="M54:N54"/>
    <mergeCell ref="O54:P54"/>
    <mergeCell ref="C51:H51"/>
    <mergeCell ref="K51:L51"/>
    <mergeCell ref="M51:N51"/>
    <mergeCell ref="O51:P51"/>
    <mergeCell ref="C52:H52"/>
    <mergeCell ref="K52:L52"/>
    <mergeCell ref="M52:N52"/>
    <mergeCell ref="O52:P52"/>
    <mergeCell ref="C49:H49"/>
    <mergeCell ref="K49:L49"/>
    <mergeCell ref="M49:N49"/>
    <mergeCell ref="O49:P49"/>
    <mergeCell ref="C50:H50"/>
    <mergeCell ref="K50:L50"/>
    <mergeCell ref="M50:N50"/>
    <mergeCell ref="O50:P50"/>
    <mergeCell ref="C47:H47"/>
    <mergeCell ref="K47:L47"/>
    <mergeCell ref="M47:N47"/>
    <mergeCell ref="O47:P47"/>
    <mergeCell ref="C48:H48"/>
    <mergeCell ref="K48:L48"/>
    <mergeCell ref="M48:N48"/>
    <mergeCell ref="O48:P48"/>
    <mergeCell ref="C45:H45"/>
    <mergeCell ref="K45:L45"/>
    <mergeCell ref="M45:N45"/>
    <mergeCell ref="O45:P45"/>
    <mergeCell ref="C46:H46"/>
    <mergeCell ref="K46:L46"/>
    <mergeCell ref="M46:N46"/>
    <mergeCell ref="O46:P46"/>
    <mergeCell ref="C43:H43"/>
    <mergeCell ref="K43:L43"/>
    <mergeCell ref="M43:N43"/>
    <mergeCell ref="O43:P43"/>
    <mergeCell ref="C44:H44"/>
    <mergeCell ref="K44:L44"/>
    <mergeCell ref="M44:N44"/>
    <mergeCell ref="O44:P44"/>
    <mergeCell ref="C41:H41"/>
    <mergeCell ref="K41:L41"/>
    <mergeCell ref="M41:N41"/>
    <mergeCell ref="O41:P41"/>
    <mergeCell ref="C42:H42"/>
    <mergeCell ref="K42:L42"/>
    <mergeCell ref="M42:N42"/>
    <mergeCell ref="O42:P42"/>
    <mergeCell ref="C39:H39"/>
    <mergeCell ref="K39:L39"/>
    <mergeCell ref="M39:N39"/>
    <mergeCell ref="O39:P39"/>
    <mergeCell ref="C40:H40"/>
    <mergeCell ref="K40:L40"/>
    <mergeCell ref="M40:N40"/>
    <mergeCell ref="O40:P40"/>
    <mergeCell ref="C37:H37"/>
    <mergeCell ref="K37:L37"/>
    <mergeCell ref="M37:N37"/>
    <mergeCell ref="O37:P37"/>
    <mergeCell ref="C38:H38"/>
    <mergeCell ref="K38:L38"/>
    <mergeCell ref="M38:N38"/>
    <mergeCell ref="O38:P38"/>
    <mergeCell ref="C35:H35"/>
    <mergeCell ref="K35:L35"/>
    <mergeCell ref="M35:N35"/>
    <mergeCell ref="O35:P35"/>
    <mergeCell ref="C36:H36"/>
    <mergeCell ref="K36:L36"/>
    <mergeCell ref="M36:N36"/>
    <mergeCell ref="O36:P36"/>
    <mergeCell ref="C33:H33"/>
    <mergeCell ref="K33:L33"/>
    <mergeCell ref="M33:N33"/>
    <mergeCell ref="O33:P33"/>
    <mergeCell ref="C34:H34"/>
    <mergeCell ref="K34:L34"/>
    <mergeCell ref="M34:N34"/>
    <mergeCell ref="O34:P34"/>
    <mergeCell ref="C31:H31"/>
    <mergeCell ref="K31:L31"/>
    <mergeCell ref="M31:N31"/>
    <mergeCell ref="O31:P31"/>
    <mergeCell ref="C32:H32"/>
    <mergeCell ref="K32:L32"/>
    <mergeCell ref="M32:N32"/>
    <mergeCell ref="O32:P32"/>
    <mergeCell ref="C29:H29"/>
    <mergeCell ref="K29:L29"/>
    <mergeCell ref="M29:N29"/>
    <mergeCell ref="O29:P29"/>
    <mergeCell ref="C30:H30"/>
    <mergeCell ref="K30:L30"/>
    <mergeCell ref="M30:N30"/>
    <mergeCell ref="O30:P30"/>
    <mergeCell ref="C27:H27"/>
    <mergeCell ref="K27:L27"/>
    <mergeCell ref="M27:N27"/>
    <mergeCell ref="O27:P27"/>
    <mergeCell ref="C28:H28"/>
    <mergeCell ref="K28:L28"/>
    <mergeCell ref="M28:N28"/>
    <mergeCell ref="O28:P28"/>
    <mergeCell ref="C25:H25"/>
    <mergeCell ref="K25:L25"/>
    <mergeCell ref="M25:N25"/>
    <mergeCell ref="O25:P25"/>
    <mergeCell ref="C26:H26"/>
    <mergeCell ref="K26:L26"/>
    <mergeCell ref="M26:N26"/>
    <mergeCell ref="O26:P26"/>
    <mergeCell ref="C23:H23"/>
    <mergeCell ref="K23:L23"/>
    <mergeCell ref="M23:N23"/>
    <mergeCell ref="O23:P23"/>
    <mergeCell ref="C24:H24"/>
    <mergeCell ref="K24:L24"/>
    <mergeCell ref="M24:N24"/>
    <mergeCell ref="O24:P24"/>
    <mergeCell ref="C21:H21"/>
    <mergeCell ref="K21:L21"/>
    <mergeCell ref="M21:N21"/>
    <mergeCell ref="O21:P21"/>
    <mergeCell ref="C22:H22"/>
    <mergeCell ref="K22:L22"/>
    <mergeCell ref="M22:N22"/>
    <mergeCell ref="O22:P22"/>
    <mergeCell ref="C19:H19"/>
    <mergeCell ref="K19:L19"/>
    <mergeCell ref="M19:N19"/>
    <mergeCell ref="O19:P19"/>
    <mergeCell ref="C20:H20"/>
    <mergeCell ref="K20:L20"/>
    <mergeCell ref="M20:N20"/>
    <mergeCell ref="O20:P20"/>
    <mergeCell ref="C17:H17"/>
    <mergeCell ref="K17:L17"/>
    <mergeCell ref="M17:N17"/>
    <mergeCell ref="O17:P17"/>
    <mergeCell ref="C18:H18"/>
    <mergeCell ref="K18:L18"/>
    <mergeCell ref="M18:N18"/>
    <mergeCell ref="O18:P18"/>
    <mergeCell ref="C15:H15"/>
    <mergeCell ref="K15:L15"/>
    <mergeCell ref="M15:N15"/>
    <mergeCell ref="O15:P15"/>
    <mergeCell ref="C16:H16"/>
    <mergeCell ref="K16:L16"/>
    <mergeCell ref="M16:N16"/>
    <mergeCell ref="O16:P16"/>
    <mergeCell ref="C13:H13"/>
    <mergeCell ref="K13:L13"/>
    <mergeCell ref="M13:N13"/>
    <mergeCell ref="O13:P13"/>
    <mergeCell ref="C14:H14"/>
    <mergeCell ref="K14:L14"/>
    <mergeCell ref="M14:N14"/>
    <mergeCell ref="O14:P14"/>
    <mergeCell ref="C11:H11"/>
    <mergeCell ref="K11:L11"/>
    <mergeCell ref="M11:N11"/>
    <mergeCell ref="O11:P11"/>
    <mergeCell ref="C12:H12"/>
    <mergeCell ref="K12:L12"/>
    <mergeCell ref="M12:N12"/>
    <mergeCell ref="O12:P12"/>
    <mergeCell ref="C9:H9"/>
    <mergeCell ref="K9:L9"/>
    <mergeCell ref="M9:N9"/>
    <mergeCell ref="O9:P9"/>
    <mergeCell ref="C10:H10"/>
    <mergeCell ref="K10:L10"/>
    <mergeCell ref="M10:N10"/>
    <mergeCell ref="O10:P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2022-11-09T09:29:46Z</dcterms:created>
  <dcterms:modified xsi:type="dcterms:W3CDTF">2022-11-10T09:38:42Z</dcterms:modified>
  <cp:category/>
  <cp:version/>
  <cp:contentType/>
  <cp:contentStatus/>
</cp:coreProperties>
</file>